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7548" windowHeight="348" activeTab="2"/>
  </bookViews>
  <sheets>
    <sheet name="差額H4-S55" sheetId="1" r:id="rId1"/>
    <sheet name="差額H4-GW50PG" sheetId="2" r:id="rId2"/>
    <sheet name="差額H4-H28" sheetId="3" r:id="rId3"/>
    <sheet name="差額H4-ZEH" sheetId="4" r:id="rId4"/>
  </sheets>
  <definedNames>
    <definedName name="_xlfn.IFERROR" hidden="1">#NAME?</definedName>
    <definedName name="_xlnm.Print_Area" localSheetId="1">'差額H4-GW50PG'!$B$2:$I$34</definedName>
    <definedName name="_xlnm.Print_Area" localSheetId="2">'差額H4-H28'!$B$2:$I$34</definedName>
    <definedName name="_xlnm.Print_Area" localSheetId="0">'差額H4-S55'!$B$2:$I$34</definedName>
    <definedName name="_xlnm.Print_Area" localSheetId="3">'差額H4-ZEH'!$B$2:$I$34</definedName>
  </definedNames>
  <calcPr fullCalcOnLoad="1"/>
</workbook>
</file>

<file path=xl/sharedStrings.xml><?xml version="1.0" encoding="utf-8"?>
<sst xmlns="http://schemas.openxmlformats.org/spreadsheetml/2006/main" count="288" uniqueCount="65">
  <si>
    <t>H4年基準</t>
  </si>
  <si>
    <t>追加コスト</t>
  </si>
  <si>
    <t>面積</t>
  </si>
  <si>
    <t>個数</t>
  </si>
  <si>
    <t>H4年基準</t>
  </si>
  <si>
    <t>材料単価</t>
  </si>
  <si>
    <t>施工単価</t>
  </si>
  <si>
    <t>材工</t>
  </si>
  <si>
    <t>価格</t>
  </si>
  <si>
    <t>備考</t>
  </si>
  <si>
    <t>外壁</t>
  </si>
  <si>
    <t>天井</t>
  </si>
  <si>
    <t>床</t>
  </si>
  <si>
    <t>基礎</t>
  </si>
  <si>
    <t>窓</t>
  </si>
  <si>
    <t>ドア</t>
  </si>
  <si>
    <t>基準による差がないため省略</t>
  </si>
  <si>
    <t>計</t>
  </si>
  <si>
    <t>床面積120.08m2</t>
  </si>
  <si>
    <t>出典：積算資料　住宅建築編　2018年</t>
  </si>
  <si>
    <t>H28年基準</t>
  </si>
  <si>
    <t>HGW 89mm　P226掲載</t>
  </si>
  <si>
    <t>HGW155mm　P226掲載</t>
  </si>
  <si>
    <t>ミラフォームMKS50mm　P231掲載</t>
  </si>
  <si>
    <t>追加コスト</t>
  </si>
  <si>
    <t>※積算資料は一般財団法人経済調査会によって調査された一般的なエンドユーザー価格です。</t>
  </si>
  <si>
    <t>材工</t>
  </si>
  <si>
    <t>※本書は一般社団法人日本エネルギーパス協会にて作成</t>
  </si>
  <si>
    <t>■積算資料による一般的な価格差</t>
  </si>
  <si>
    <t>S55年基準</t>
  </si>
  <si>
    <t>GW24K 17mm　P226掲載(42mm価格を厚み割り）</t>
  </si>
  <si>
    <t>アルミサッシ P346掲載</t>
  </si>
  <si>
    <t>GW10K 50mm　P226掲載(100mm価格を厚み割り）</t>
  </si>
  <si>
    <t>GW10K 56mm　P226掲載(100mm価格を厚み割り）</t>
  </si>
  <si>
    <t>GW10K 37mm　P226掲載(100mm価格を厚み割り）</t>
  </si>
  <si>
    <t>HGW 105mm　P226掲載</t>
  </si>
  <si>
    <t>HGW 155mm　P226掲載</t>
  </si>
  <si>
    <t>XPS3a 50mm　P226掲載</t>
  </si>
  <si>
    <t>出典：積算資料　住宅建築編　2018年、三協立山アルミマディオS価格表</t>
  </si>
  <si>
    <t>出典：積算資料　住宅建築編　2018年、三協立山アルミマディオP価格表</t>
  </si>
  <si>
    <t>積算資料と三協立山アルミマディオSとPの価格差より推計（複層の約80%）</t>
  </si>
  <si>
    <t>無断熱</t>
  </si>
  <si>
    <t>樹脂アルミ複合 P346掲載 +Low-Eペア10mm＋70,000円</t>
  </si>
  <si>
    <t>GW24K17mm→フェノールフォーム1種2号66mm</t>
  </si>
  <si>
    <t>フェノールフォーム1種2号66mm　P226掲載</t>
  </si>
  <si>
    <t>無断熱→XPS3a50mm</t>
  </si>
  <si>
    <t>アルミ複層6mm以下→樹脂アルミLow-Eペア10㎜以上</t>
  </si>
  <si>
    <t>ZEH外皮基準(Ua0.60未満)</t>
  </si>
  <si>
    <t>無断熱→ミラフォームMKS50mm</t>
  </si>
  <si>
    <t>アルミ単板→アルミ複層</t>
  </si>
  <si>
    <t>GW10K 31mm　P226掲載(100mm価格を厚み割り）</t>
  </si>
  <si>
    <t>GW10K 41mm　P226掲載(100mm価格を厚み割り）</t>
  </si>
  <si>
    <t>GW10K 27mm　P226掲載(100mm価格を厚み割り）</t>
  </si>
  <si>
    <t>GW10K37㎜→GW10K31㎜</t>
  </si>
  <si>
    <t>GW10K56㎜→GW10K41㎜</t>
  </si>
  <si>
    <t>GW24K17㎜→GW10K27㎜</t>
  </si>
  <si>
    <t>GW10K37㎜→HGW16K89mm</t>
  </si>
  <si>
    <t>GW10K56㎜→HGW16K155mm</t>
  </si>
  <si>
    <t>GW24K17㎜→HGW16K89mm</t>
  </si>
  <si>
    <t>HGW37mm→HGW16K105mm</t>
  </si>
  <si>
    <t>HGW56mm→HGW16K155mm</t>
  </si>
  <si>
    <t>GW10K37㎜→GW10K50mm</t>
  </si>
  <si>
    <t>GW10K56㎜→GW10K50mm</t>
  </si>
  <si>
    <t>GW24K17㎜→GW10K50mm</t>
  </si>
  <si>
    <t>省略</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</si>
</sst>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Red]\-#,##0.000"/>
    <numFmt numFmtId="179" formatCode="#,##0&quot;PJ&quot;"/>
    <numFmt numFmtId="180" formatCode="#,##0&quot;戸&quot;"/>
    <numFmt numFmtId="181" formatCode="0.00&quot; m2&quot;"/>
    <numFmt numFmtId="182" formatCode="#,##0\ &quot;円/m2&quot;"/>
    <numFmt numFmtId="183" formatCode="0&quot;mm&quot;"/>
    <numFmt numFmtId="184" formatCode="#,##0&quot;円&quot;"/>
    <numFmt numFmtId="185" formatCode="#,##0.0&quot;GJ&quot;"/>
    <numFmt numFmtId="186" formatCode="0.00&quot;W/m2K&quot;"/>
    <numFmt numFmtId="187" formatCode="#,##0\ &quot;kg&quot;"/>
    <numFmt numFmtId="188" formatCode="0.0&quot;年&quot;"/>
    <numFmt numFmtId="189" formatCode="#,##0_);[Red]\(#,##0\)"/>
  </numFmts>
  <fonts count="41">
    <font>
      <sz val="11"/>
      <color theme="1"/>
      <name val="Calibri"/>
      <family val="3"/>
    </font>
    <font>
      <sz val="11"/>
      <color indexed="8"/>
      <name val="游ゴシック"/>
      <family val="3"/>
    </font>
    <font>
      <sz val="6"/>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游ゴシック"/>
      <family val="3"/>
    </font>
    <font>
      <sz val="12"/>
      <name val="游ゴシック"/>
      <family val="3"/>
    </font>
    <font>
      <sz val="9"/>
      <color indexed="8"/>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diagonalDown="1">
      <left style="thin"/>
      <right style="thin"/>
      <top style="thin"/>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1">
    <xf numFmtId="0" fontId="0" fillId="0" borderId="0" xfId="0" applyFont="1" applyAlignment="1">
      <alignment vertical="center"/>
    </xf>
    <xf numFmtId="0" fontId="0" fillId="0" borderId="0" xfId="0" applyAlignment="1">
      <alignment horizontal="center" vertical="center"/>
    </xf>
    <xf numFmtId="0" fontId="38" fillId="0" borderId="0" xfId="0" applyFont="1" applyAlignment="1">
      <alignment vertical="center"/>
    </xf>
    <xf numFmtId="0" fontId="39" fillId="33" borderId="10" xfId="0" applyFont="1" applyFill="1" applyBorder="1" applyAlignment="1">
      <alignment horizontal="center" vertical="center"/>
    </xf>
    <xf numFmtId="0" fontId="39" fillId="33" borderId="10" xfId="0" applyFont="1" applyFill="1" applyBorder="1" applyAlignment="1">
      <alignment vertical="center"/>
    </xf>
    <xf numFmtId="0" fontId="38" fillId="33" borderId="10" xfId="0" applyFont="1" applyFill="1" applyBorder="1" applyAlignment="1">
      <alignment vertical="center"/>
    </xf>
    <xf numFmtId="181" fontId="38" fillId="0" borderId="10" xfId="0" applyNumberFormat="1" applyFont="1" applyBorder="1" applyAlignment="1">
      <alignment vertical="center"/>
    </xf>
    <xf numFmtId="0" fontId="38" fillId="0" borderId="10" xfId="0" applyFont="1" applyBorder="1" applyAlignment="1">
      <alignment vertical="center"/>
    </xf>
    <xf numFmtId="182" fontId="38" fillId="0" borderId="10" xfId="0" applyNumberFormat="1" applyFont="1" applyBorder="1" applyAlignment="1">
      <alignment vertical="center"/>
    </xf>
    <xf numFmtId="38" fontId="38" fillId="0" borderId="10" xfId="48" applyFont="1" applyBorder="1" applyAlignment="1">
      <alignment vertical="center"/>
    </xf>
    <xf numFmtId="0" fontId="38" fillId="0" borderId="0" xfId="0" applyFont="1" applyAlignment="1">
      <alignment horizontal="right" vertical="center"/>
    </xf>
    <xf numFmtId="0" fontId="38" fillId="0" borderId="0" xfId="0" applyFont="1" applyAlignment="1">
      <alignment horizontal="center" vertical="center"/>
    </xf>
    <xf numFmtId="0" fontId="38" fillId="0" borderId="0" xfId="0" applyFont="1" applyFill="1" applyBorder="1" applyAlignment="1">
      <alignment horizontal="right" vertical="center"/>
    </xf>
    <xf numFmtId="0" fontId="39" fillId="33" borderId="10" xfId="0" applyFont="1" applyFill="1" applyBorder="1" applyAlignment="1">
      <alignment horizontal="center" vertical="center"/>
    </xf>
    <xf numFmtId="38" fontId="38" fillId="0" borderId="0" xfId="0" applyNumberFormat="1" applyFont="1" applyAlignment="1">
      <alignment vertical="center"/>
    </xf>
    <xf numFmtId="0" fontId="40" fillId="0" borderId="10" xfId="0" applyFont="1" applyBorder="1" applyAlignment="1">
      <alignment vertical="center"/>
    </xf>
    <xf numFmtId="182" fontId="38" fillId="0" borderId="11" xfId="0" applyNumberFormat="1" applyFont="1" applyBorder="1" applyAlignment="1">
      <alignment horizontal="right" vertical="center"/>
    </xf>
    <xf numFmtId="182" fontId="38" fillId="0" borderId="12" xfId="0" applyNumberFormat="1" applyFont="1" applyBorder="1" applyAlignment="1">
      <alignment horizontal="right" vertical="center"/>
    </xf>
    <xf numFmtId="182" fontId="38" fillId="0" borderId="13" xfId="0" applyNumberFormat="1" applyFont="1" applyBorder="1" applyAlignment="1">
      <alignment horizontal="right" vertical="center"/>
    </xf>
    <xf numFmtId="0" fontId="39" fillId="33" borderId="14" xfId="0" applyFont="1" applyFill="1" applyBorder="1" applyAlignment="1">
      <alignment horizontal="center" vertical="center"/>
    </xf>
    <xf numFmtId="0" fontId="39" fillId="33" borderId="1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I35"/>
  <sheetViews>
    <sheetView showGridLines="0" zoomScalePageLayoutView="0" workbookViewId="0" topLeftCell="A1">
      <selection activeCell="H29" sqref="H29:H31"/>
    </sheetView>
  </sheetViews>
  <sheetFormatPr defaultColWidth="9.140625" defaultRowHeight="15"/>
  <cols>
    <col min="1" max="1" width="2.421875" style="0" customWidth="1"/>
    <col min="2" max="2" width="8.140625" style="0" customWidth="1"/>
    <col min="3" max="3" width="12.28125" style="1" customWidth="1"/>
    <col min="4" max="4" width="4.421875" style="0" customWidth="1"/>
    <col min="5" max="8" width="16.7109375" style="0" customWidth="1"/>
    <col min="9" max="9" width="57.421875" style="0" customWidth="1"/>
  </cols>
  <sheetData>
    <row r="1" spans="2:9" ht="19.5">
      <c r="B1" s="2" t="s">
        <v>28</v>
      </c>
      <c r="C1" s="2"/>
      <c r="D1" s="2"/>
      <c r="E1" s="2"/>
      <c r="F1" s="2"/>
      <c r="G1" s="2"/>
      <c r="H1" s="2"/>
      <c r="I1" s="2"/>
    </row>
    <row r="2" spans="2:9" ht="19.5">
      <c r="B2" s="19"/>
      <c r="C2" s="20" t="s">
        <v>2</v>
      </c>
      <c r="D2" s="20" t="s">
        <v>3</v>
      </c>
      <c r="E2" s="20" t="s">
        <v>0</v>
      </c>
      <c r="F2" s="20"/>
      <c r="G2" s="20"/>
      <c r="H2" s="20"/>
      <c r="I2" s="20"/>
    </row>
    <row r="3" spans="2:9" ht="19.5">
      <c r="B3" s="19"/>
      <c r="C3" s="20"/>
      <c r="D3" s="20"/>
      <c r="E3" s="13" t="s">
        <v>5</v>
      </c>
      <c r="F3" s="4" t="s">
        <v>6</v>
      </c>
      <c r="G3" s="4" t="s">
        <v>7</v>
      </c>
      <c r="H3" s="4" t="s">
        <v>8</v>
      </c>
      <c r="I3" s="4" t="s">
        <v>9</v>
      </c>
    </row>
    <row r="4" spans="2:9" ht="19.5">
      <c r="B4" s="5" t="s">
        <v>10</v>
      </c>
      <c r="C4" s="6">
        <v>139.48</v>
      </c>
      <c r="D4" s="7">
        <v>1</v>
      </c>
      <c r="E4" s="8">
        <f>450*0.37</f>
        <v>166.5</v>
      </c>
      <c r="F4" s="8">
        <f>930-450</f>
        <v>480</v>
      </c>
      <c r="G4" s="8">
        <f>SUM(E4:F4)</f>
        <v>646.5</v>
      </c>
      <c r="H4" s="9">
        <f>ROUNDUP(SUM(E4:F4)*C4*D4,-2)</f>
        <v>90200</v>
      </c>
      <c r="I4" s="9" t="s">
        <v>34</v>
      </c>
    </row>
    <row r="5" spans="2:9" ht="19.5">
      <c r="B5" s="5" t="s">
        <v>11</v>
      </c>
      <c r="C5" s="6">
        <v>67.92</v>
      </c>
      <c r="D5" s="7">
        <v>1</v>
      </c>
      <c r="E5" s="8">
        <f>450*0.56</f>
        <v>252.00000000000003</v>
      </c>
      <c r="F5" s="8">
        <f>930-450</f>
        <v>480</v>
      </c>
      <c r="G5" s="8">
        <f>SUM(E5:F5)</f>
        <v>732</v>
      </c>
      <c r="H5" s="9">
        <f>ROUNDUP(SUM(E5:F5)*C5*D5,-2)</f>
        <v>49800</v>
      </c>
      <c r="I5" s="9" t="s">
        <v>33</v>
      </c>
    </row>
    <row r="6" spans="2:9" ht="19.5">
      <c r="B6" s="5" t="s">
        <v>12</v>
      </c>
      <c r="C6" s="6">
        <v>65.41</v>
      </c>
      <c r="D6" s="7">
        <v>1</v>
      </c>
      <c r="E6" s="8">
        <f>550/42*17</f>
        <v>222.61904761904762</v>
      </c>
      <c r="F6" s="8">
        <v>430</v>
      </c>
      <c r="G6" s="8">
        <f>SUM(E6:F6)</f>
        <v>652.6190476190476</v>
      </c>
      <c r="H6" s="9">
        <f>ROUNDUP(SUM(E6:F6)*C6*D6,-2)</f>
        <v>42700</v>
      </c>
      <c r="I6" s="9" t="s">
        <v>30</v>
      </c>
    </row>
    <row r="7" spans="2:9" ht="19.5">
      <c r="B7" s="5" t="s">
        <v>13</v>
      </c>
      <c r="C7" s="6">
        <v>2.48</v>
      </c>
      <c r="D7" s="7">
        <v>1</v>
      </c>
      <c r="E7" s="8"/>
      <c r="F7" s="8"/>
      <c r="G7" s="8"/>
      <c r="H7" s="9"/>
      <c r="I7" s="7" t="s">
        <v>16</v>
      </c>
    </row>
    <row r="8" spans="2:9" ht="19.5" customHeight="1">
      <c r="B8" s="5" t="s">
        <v>14</v>
      </c>
      <c r="C8" s="6">
        <v>28.709999999999994</v>
      </c>
      <c r="D8" s="7">
        <v>17</v>
      </c>
      <c r="E8" s="8"/>
      <c r="F8" s="8"/>
      <c r="G8" s="8"/>
      <c r="H8" s="9"/>
      <c r="I8" s="7" t="s">
        <v>16</v>
      </c>
    </row>
    <row r="9" spans="2:9" ht="19.5">
      <c r="B9" s="5" t="s">
        <v>15</v>
      </c>
      <c r="C9" s="6">
        <v>3.51</v>
      </c>
      <c r="D9" s="7">
        <v>2</v>
      </c>
      <c r="E9" s="8"/>
      <c r="F9" s="8"/>
      <c r="G9" s="8"/>
      <c r="H9" s="9"/>
      <c r="I9" s="7" t="s">
        <v>16</v>
      </c>
    </row>
    <row r="10" spans="2:9" ht="19.5">
      <c r="B10" s="5" t="s">
        <v>17</v>
      </c>
      <c r="C10" s="6">
        <f>SUM(C4:C9)</f>
        <v>307.50999999999993</v>
      </c>
      <c r="D10" s="7">
        <v>1</v>
      </c>
      <c r="E10" s="16">
        <f>ROUNDUP(H10/120.08,-2)</f>
        <v>1600</v>
      </c>
      <c r="F10" s="17"/>
      <c r="G10" s="18"/>
      <c r="H10" s="9">
        <f>SUM(H4:H9)</f>
        <v>182700</v>
      </c>
      <c r="I10" s="7" t="s">
        <v>18</v>
      </c>
    </row>
    <row r="11" spans="2:9" ht="19.5">
      <c r="B11" s="2"/>
      <c r="C11" s="2"/>
      <c r="D11" s="2"/>
      <c r="E11" s="2"/>
      <c r="F11" s="2"/>
      <c r="G11" s="2"/>
      <c r="H11" s="14">
        <f>H10-H8</f>
        <v>182700</v>
      </c>
      <c r="I11" s="10" t="s">
        <v>19</v>
      </c>
    </row>
    <row r="12" spans="2:9" ht="19.5">
      <c r="B12" s="2"/>
      <c r="C12" s="11"/>
      <c r="D12" s="2"/>
      <c r="E12" s="2"/>
      <c r="F12" s="2"/>
      <c r="G12" s="2"/>
      <c r="H12" s="2"/>
      <c r="I12" s="2"/>
    </row>
    <row r="13" spans="2:9" ht="19.5">
      <c r="B13" s="19"/>
      <c r="C13" s="20" t="s">
        <v>2</v>
      </c>
      <c r="D13" s="20" t="s">
        <v>3</v>
      </c>
      <c r="E13" s="20" t="s">
        <v>29</v>
      </c>
      <c r="F13" s="20"/>
      <c r="G13" s="20"/>
      <c r="H13" s="20"/>
      <c r="I13" s="20"/>
    </row>
    <row r="14" spans="2:9" ht="19.5">
      <c r="B14" s="19"/>
      <c r="C14" s="20"/>
      <c r="D14" s="20"/>
      <c r="E14" s="13" t="s">
        <v>5</v>
      </c>
      <c r="F14" s="4" t="s">
        <v>6</v>
      </c>
      <c r="G14" s="4" t="s">
        <v>7</v>
      </c>
      <c r="H14" s="4" t="s">
        <v>8</v>
      </c>
      <c r="I14" s="4" t="s">
        <v>9</v>
      </c>
    </row>
    <row r="15" spans="2:9" ht="19.5">
      <c r="B15" s="5" t="s">
        <v>10</v>
      </c>
      <c r="C15" s="6">
        <f aca="true" t="shared" si="0" ref="C15:C20">C4</f>
        <v>139.48</v>
      </c>
      <c r="D15" s="7">
        <v>1</v>
      </c>
      <c r="E15" s="8">
        <f>450*0.31</f>
        <v>139.5</v>
      </c>
      <c r="F15" s="8">
        <f>930-450</f>
        <v>480</v>
      </c>
      <c r="G15" s="8">
        <f>SUM(E15:F15)</f>
        <v>619.5</v>
      </c>
      <c r="H15" s="9">
        <f>ROUNDUP(SUM(E15:F15)*C15*D15,-2)</f>
        <v>86500</v>
      </c>
      <c r="I15" s="9" t="s">
        <v>50</v>
      </c>
    </row>
    <row r="16" spans="2:9" ht="19.5">
      <c r="B16" s="5" t="s">
        <v>11</v>
      </c>
      <c r="C16" s="6">
        <f t="shared" si="0"/>
        <v>67.92</v>
      </c>
      <c r="D16" s="7">
        <v>1</v>
      </c>
      <c r="E16" s="8">
        <f>450*0.41</f>
        <v>184.5</v>
      </c>
      <c r="F16" s="8">
        <f>930-450</f>
        <v>480</v>
      </c>
      <c r="G16" s="8">
        <f>SUM(E16:F16)</f>
        <v>664.5</v>
      </c>
      <c r="H16" s="9">
        <f>ROUNDUP(SUM(E16:F16)*C16*D16,-2)</f>
        <v>45200</v>
      </c>
      <c r="I16" s="9" t="s">
        <v>51</v>
      </c>
    </row>
    <row r="17" spans="2:9" ht="19.5">
      <c r="B17" s="5" t="s">
        <v>12</v>
      </c>
      <c r="C17" s="6">
        <f t="shared" si="0"/>
        <v>65.41</v>
      </c>
      <c r="D17" s="7">
        <v>1</v>
      </c>
      <c r="E17" s="8">
        <f>450*0.27</f>
        <v>121.50000000000001</v>
      </c>
      <c r="F17" s="8">
        <v>430</v>
      </c>
      <c r="G17" s="8">
        <f>SUM(E17:F17)</f>
        <v>551.5</v>
      </c>
      <c r="H17" s="9">
        <f>ROUNDUP(SUM(E17:F17)*C17*D17,-2)</f>
        <v>36100</v>
      </c>
      <c r="I17" s="9" t="s">
        <v>52</v>
      </c>
    </row>
    <row r="18" spans="2:9" ht="19.5">
      <c r="B18" s="5" t="s">
        <v>13</v>
      </c>
      <c r="C18" s="6">
        <f t="shared" si="0"/>
        <v>2.48</v>
      </c>
      <c r="D18" s="7">
        <v>1</v>
      </c>
      <c r="E18" s="8"/>
      <c r="F18" s="8"/>
      <c r="G18" s="8"/>
      <c r="H18" s="9"/>
      <c r="I18" s="7" t="s">
        <v>16</v>
      </c>
    </row>
    <row r="19" spans="2:9" ht="19.5">
      <c r="B19" s="5" t="s">
        <v>14</v>
      </c>
      <c r="C19" s="6">
        <f t="shared" si="0"/>
        <v>28.709999999999994</v>
      </c>
      <c r="D19" s="7">
        <v>17</v>
      </c>
      <c r="E19" s="8"/>
      <c r="F19" s="8"/>
      <c r="G19" s="8"/>
      <c r="H19" s="9"/>
      <c r="I19" s="7" t="s">
        <v>16</v>
      </c>
    </row>
    <row r="20" spans="2:9" ht="19.5">
      <c r="B20" s="5" t="s">
        <v>15</v>
      </c>
      <c r="C20" s="6">
        <f t="shared" si="0"/>
        <v>3.51</v>
      </c>
      <c r="D20" s="7">
        <v>2</v>
      </c>
      <c r="E20" s="8"/>
      <c r="F20" s="8"/>
      <c r="G20" s="8"/>
      <c r="H20" s="9"/>
      <c r="I20" s="7" t="s">
        <v>16</v>
      </c>
    </row>
    <row r="21" spans="2:9" ht="19.5">
      <c r="B21" s="5" t="s">
        <v>17</v>
      </c>
      <c r="C21" s="6">
        <f>SUM(C15:C20)</f>
        <v>307.50999999999993</v>
      </c>
      <c r="D21" s="7">
        <v>1</v>
      </c>
      <c r="E21" s="16">
        <f>ROUNDUP(H21/120.08,-2)</f>
        <v>1400</v>
      </c>
      <c r="F21" s="17"/>
      <c r="G21" s="18"/>
      <c r="H21" s="9">
        <f>SUM(H15:H20)</f>
        <v>167800</v>
      </c>
      <c r="I21" s="7" t="s">
        <v>18</v>
      </c>
    </row>
    <row r="22" spans="2:9" ht="19.5">
      <c r="B22" s="2"/>
      <c r="C22" s="2"/>
      <c r="D22" s="2"/>
      <c r="E22" s="2"/>
      <c r="F22" s="2"/>
      <c r="G22" s="2"/>
      <c r="H22" s="2"/>
      <c r="I22" s="10" t="s">
        <v>19</v>
      </c>
    </row>
    <row r="23" spans="2:9" ht="19.5">
      <c r="B23" s="2"/>
      <c r="C23" s="2"/>
      <c r="D23" s="2"/>
      <c r="E23" s="2"/>
      <c r="F23" s="2"/>
      <c r="G23" s="2"/>
      <c r="H23" s="2"/>
      <c r="I23" s="2"/>
    </row>
    <row r="24" spans="2:9" ht="19.5">
      <c r="B24" s="19"/>
      <c r="C24" s="20" t="s">
        <v>2</v>
      </c>
      <c r="D24" s="20" t="s">
        <v>3</v>
      </c>
      <c r="E24" s="20" t="s">
        <v>1</v>
      </c>
      <c r="F24" s="20"/>
      <c r="G24" s="20"/>
      <c r="H24" s="20"/>
      <c r="I24" s="20"/>
    </row>
    <row r="25" spans="2:9" ht="19.5">
      <c r="B25" s="19"/>
      <c r="C25" s="20"/>
      <c r="D25" s="20"/>
      <c r="E25" s="13" t="s">
        <v>5</v>
      </c>
      <c r="F25" s="4" t="s">
        <v>6</v>
      </c>
      <c r="G25" s="4" t="s">
        <v>7</v>
      </c>
      <c r="H25" s="4" t="s">
        <v>8</v>
      </c>
      <c r="I25" s="4" t="s">
        <v>9</v>
      </c>
    </row>
    <row r="26" spans="2:9" ht="19.5">
      <c r="B26" s="5" t="s">
        <v>10</v>
      </c>
      <c r="C26" s="6">
        <f aca="true" t="shared" si="1" ref="C26:C31">C15</f>
        <v>139.48</v>
      </c>
      <c r="D26" s="7">
        <v>1</v>
      </c>
      <c r="E26" s="8">
        <f aca="true" t="shared" si="2" ref="E26:F28">E15-E4</f>
        <v>-27</v>
      </c>
      <c r="F26" s="8">
        <f t="shared" si="2"/>
        <v>0</v>
      </c>
      <c r="G26" s="8">
        <f>SUM(E26:F26)</f>
        <v>-27</v>
      </c>
      <c r="H26" s="9">
        <f>H15-H4</f>
        <v>-3700</v>
      </c>
      <c r="I26" s="9" t="s">
        <v>53</v>
      </c>
    </row>
    <row r="27" spans="2:9" ht="19.5">
      <c r="B27" s="5" t="s">
        <v>11</v>
      </c>
      <c r="C27" s="6">
        <f t="shared" si="1"/>
        <v>67.92</v>
      </c>
      <c r="D27" s="7">
        <v>1</v>
      </c>
      <c r="E27" s="8">
        <f t="shared" si="2"/>
        <v>-67.50000000000003</v>
      </c>
      <c r="F27" s="8">
        <f t="shared" si="2"/>
        <v>0</v>
      </c>
      <c r="G27" s="8">
        <f>SUM(E27:F27)</f>
        <v>-67.50000000000003</v>
      </c>
      <c r="H27" s="9">
        <f>H16-H5</f>
        <v>-4600</v>
      </c>
      <c r="I27" s="9" t="s">
        <v>54</v>
      </c>
    </row>
    <row r="28" spans="2:9" ht="19.5">
      <c r="B28" s="5" t="s">
        <v>12</v>
      </c>
      <c r="C28" s="6">
        <f t="shared" si="1"/>
        <v>65.41</v>
      </c>
      <c r="D28" s="7">
        <v>1</v>
      </c>
      <c r="E28" s="8">
        <f t="shared" si="2"/>
        <v>-101.1190476190476</v>
      </c>
      <c r="F28" s="8">
        <f t="shared" si="2"/>
        <v>0</v>
      </c>
      <c r="G28" s="8">
        <f>SUM(E28:F28)</f>
        <v>-101.1190476190476</v>
      </c>
      <c r="H28" s="9">
        <f>H17-H6</f>
        <v>-6600</v>
      </c>
      <c r="I28" s="9" t="s">
        <v>55</v>
      </c>
    </row>
    <row r="29" spans="2:9" ht="19.5">
      <c r="B29" s="5" t="s">
        <v>13</v>
      </c>
      <c r="C29" s="6">
        <f t="shared" si="1"/>
        <v>2.48</v>
      </c>
      <c r="D29" s="7">
        <v>1</v>
      </c>
      <c r="E29" s="8"/>
      <c r="F29" s="8"/>
      <c r="G29" s="8"/>
      <c r="H29" s="9"/>
      <c r="I29" s="7" t="s">
        <v>16</v>
      </c>
    </row>
    <row r="30" spans="2:9" ht="18" customHeight="1">
      <c r="B30" s="5" t="s">
        <v>14</v>
      </c>
      <c r="C30" s="6">
        <f t="shared" si="1"/>
        <v>28.709999999999994</v>
      </c>
      <c r="D30" s="7">
        <f>D19</f>
        <v>17</v>
      </c>
      <c r="E30" s="8"/>
      <c r="F30" s="8"/>
      <c r="G30" s="8"/>
      <c r="H30" s="9"/>
      <c r="I30" s="7" t="s">
        <v>16</v>
      </c>
    </row>
    <row r="31" spans="2:9" ht="19.5">
      <c r="B31" s="5" t="s">
        <v>15</v>
      </c>
      <c r="C31" s="6">
        <f t="shared" si="1"/>
        <v>3.51</v>
      </c>
      <c r="D31" s="7">
        <v>2</v>
      </c>
      <c r="E31" s="8"/>
      <c r="F31" s="8"/>
      <c r="G31" s="8"/>
      <c r="H31" s="9"/>
      <c r="I31" s="7" t="s">
        <v>16</v>
      </c>
    </row>
    <row r="32" spans="2:9" ht="19.5">
      <c r="B32" s="5" t="s">
        <v>17</v>
      </c>
      <c r="C32" s="6">
        <f>SUM(C26:C31)</f>
        <v>307.50999999999993</v>
      </c>
      <c r="D32" s="7">
        <v>1</v>
      </c>
      <c r="E32" s="16">
        <f>ROUNDUP(H32/120.08,-1)</f>
        <v>-130</v>
      </c>
      <c r="F32" s="17"/>
      <c r="G32" s="18"/>
      <c r="H32" s="9">
        <f>SUM(H26:H31)</f>
        <v>-14900</v>
      </c>
      <c r="I32" s="7" t="s">
        <v>16</v>
      </c>
    </row>
    <row r="33" spans="2:9" ht="19.5">
      <c r="B33" s="2"/>
      <c r="C33" s="2"/>
      <c r="D33" s="2"/>
      <c r="E33" s="2"/>
      <c r="F33" s="2"/>
      <c r="G33" s="2"/>
      <c r="H33" s="2"/>
      <c r="I33" s="10" t="s">
        <v>19</v>
      </c>
    </row>
    <row r="34" spans="2:9" ht="19.5">
      <c r="B34" s="2"/>
      <c r="C34" s="11"/>
      <c r="D34" s="2"/>
      <c r="E34" s="2"/>
      <c r="F34" s="2"/>
      <c r="G34" s="2"/>
      <c r="H34" s="2"/>
      <c r="I34" s="12" t="s">
        <v>25</v>
      </c>
    </row>
    <row r="35" spans="2:9" ht="19.5">
      <c r="B35" s="2"/>
      <c r="C35" s="11"/>
      <c r="D35" s="2"/>
      <c r="E35" s="2"/>
      <c r="F35" s="2"/>
      <c r="G35" s="2"/>
      <c r="H35" s="2"/>
      <c r="I35" s="10" t="s">
        <v>27</v>
      </c>
    </row>
  </sheetData>
  <sheetProtection/>
  <mergeCells count="15">
    <mergeCell ref="B2:B3"/>
    <mergeCell ref="C2:C3"/>
    <mergeCell ref="D2:D3"/>
    <mergeCell ref="E2:I2"/>
    <mergeCell ref="E10:G10"/>
    <mergeCell ref="B13:B14"/>
    <mergeCell ref="C13:C14"/>
    <mergeCell ref="D13:D14"/>
    <mergeCell ref="E13:I13"/>
    <mergeCell ref="E21:G21"/>
    <mergeCell ref="B24:B25"/>
    <mergeCell ref="C24:C25"/>
    <mergeCell ref="D24:D25"/>
    <mergeCell ref="E24:I24"/>
    <mergeCell ref="E32:G32"/>
  </mergeCells>
  <printOptions/>
  <pageMargins left="0.7" right="0.7" top="0.75" bottom="0.75" header="0.3" footer="0.3"/>
  <pageSetup fitToHeight="1" fitToWidth="1" horizontalDpi="600" verticalDpi="60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B1:I35"/>
  <sheetViews>
    <sheetView showGridLines="0" zoomScalePageLayoutView="0" workbookViewId="0" topLeftCell="A1">
      <selection activeCell="H34" sqref="H34"/>
    </sheetView>
  </sheetViews>
  <sheetFormatPr defaultColWidth="9.140625" defaultRowHeight="15"/>
  <cols>
    <col min="1" max="1" width="2.421875" style="0" customWidth="1"/>
    <col min="2" max="2" width="8.140625" style="0" customWidth="1"/>
    <col min="3" max="3" width="12.28125" style="1" customWidth="1"/>
    <col min="4" max="4" width="4.421875" style="0" customWidth="1"/>
    <col min="5" max="8" width="16.7109375" style="0" customWidth="1"/>
    <col min="9" max="9" width="57.421875" style="0" customWidth="1"/>
  </cols>
  <sheetData>
    <row r="1" spans="2:9" ht="19.5">
      <c r="B1" s="2" t="s">
        <v>28</v>
      </c>
      <c r="C1" s="2"/>
      <c r="D1" s="2"/>
      <c r="E1" s="2"/>
      <c r="F1" s="2"/>
      <c r="G1" s="2"/>
      <c r="H1" s="2"/>
      <c r="I1" s="2"/>
    </row>
    <row r="2" spans="2:9" ht="19.5">
      <c r="B2" s="19"/>
      <c r="C2" s="20" t="s">
        <v>2</v>
      </c>
      <c r="D2" s="20" t="s">
        <v>3</v>
      </c>
      <c r="E2" s="20" t="s">
        <v>0</v>
      </c>
      <c r="F2" s="20"/>
      <c r="G2" s="20"/>
      <c r="H2" s="20"/>
      <c r="I2" s="20"/>
    </row>
    <row r="3" spans="2:9" ht="19.5">
      <c r="B3" s="19"/>
      <c r="C3" s="20"/>
      <c r="D3" s="20"/>
      <c r="E3" s="13" t="s">
        <v>5</v>
      </c>
      <c r="F3" s="4" t="s">
        <v>6</v>
      </c>
      <c r="G3" s="4" t="s">
        <v>7</v>
      </c>
      <c r="H3" s="4" t="s">
        <v>8</v>
      </c>
      <c r="I3" s="4" t="s">
        <v>9</v>
      </c>
    </row>
    <row r="4" spans="2:9" ht="19.5">
      <c r="B4" s="5" t="s">
        <v>10</v>
      </c>
      <c r="C4" s="6">
        <v>139.48</v>
      </c>
      <c r="D4" s="7">
        <v>1</v>
      </c>
      <c r="E4" s="8">
        <f>450*0.37</f>
        <v>166.5</v>
      </c>
      <c r="F4" s="8">
        <f>930-450</f>
        <v>480</v>
      </c>
      <c r="G4" s="8">
        <f>SUM(E4:F4)</f>
        <v>646.5</v>
      </c>
      <c r="H4" s="9">
        <f>ROUNDUP(SUM(E4:F4)*C4*D4,-2)</f>
        <v>90200</v>
      </c>
      <c r="I4" s="9" t="s">
        <v>34</v>
      </c>
    </row>
    <row r="5" spans="2:9" ht="19.5">
      <c r="B5" s="5" t="s">
        <v>11</v>
      </c>
      <c r="C5" s="6">
        <v>67.92</v>
      </c>
      <c r="D5" s="7">
        <v>1</v>
      </c>
      <c r="E5" s="8">
        <f>450*0.56</f>
        <v>252.00000000000003</v>
      </c>
      <c r="F5" s="8">
        <f>930-450</f>
        <v>480</v>
      </c>
      <c r="G5" s="8">
        <f>SUM(E5:F5)</f>
        <v>732</v>
      </c>
      <c r="H5" s="9">
        <f>ROUNDUP(SUM(E5:F5)*C5*D5,-2)</f>
        <v>49800</v>
      </c>
      <c r="I5" s="9" t="s">
        <v>33</v>
      </c>
    </row>
    <row r="6" spans="2:9" ht="19.5">
      <c r="B6" s="5" t="s">
        <v>12</v>
      </c>
      <c r="C6" s="6">
        <v>65.41</v>
      </c>
      <c r="D6" s="7">
        <v>1</v>
      </c>
      <c r="E6" s="8">
        <f>550/42*17</f>
        <v>222.61904761904762</v>
      </c>
      <c r="F6" s="8">
        <v>430</v>
      </c>
      <c r="G6" s="8">
        <f>SUM(E6:F6)</f>
        <v>652.6190476190476</v>
      </c>
      <c r="H6" s="9">
        <f>ROUNDUP(SUM(E6:F6)*C6*D6,-2)</f>
        <v>42700</v>
      </c>
      <c r="I6" s="9" t="s">
        <v>30</v>
      </c>
    </row>
    <row r="7" spans="2:9" ht="19.5">
      <c r="B7" s="5" t="s">
        <v>13</v>
      </c>
      <c r="C7" s="6">
        <v>2.48</v>
      </c>
      <c r="D7" s="7">
        <v>1</v>
      </c>
      <c r="E7" s="8"/>
      <c r="F7" s="8"/>
      <c r="G7" s="8"/>
      <c r="H7" s="9"/>
      <c r="I7" s="7" t="s">
        <v>41</v>
      </c>
    </row>
    <row r="8" spans="2:9" ht="19.5" customHeight="1">
      <c r="B8" s="5" t="s">
        <v>14</v>
      </c>
      <c r="C8" s="6">
        <v>28.709999999999994</v>
      </c>
      <c r="D8" s="7">
        <v>17</v>
      </c>
      <c r="E8" s="8">
        <f>G8-F8</f>
        <v>16400</v>
      </c>
      <c r="F8" s="8">
        <v>4700</v>
      </c>
      <c r="G8" s="8">
        <v>21100</v>
      </c>
      <c r="H8" s="9">
        <f>ROUND(SUM(G8*C8),-3)</f>
        <v>606000</v>
      </c>
      <c r="I8" s="15" t="s">
        <v>40</v>
      </c>
    </row>
    <row r="9" spans="2:9" ht="19.5">
      <c r="B9" s="5" t="s">
        <v>15</v>
      </c>
      <c r="C9" s="6">
        <v>3.51</v>
      </c>
      <c r="D9" s="7">
        <v>2</v>
      </c>
      <c r="E9" s="8"/>
      <c r="F9" s="8"/>
      <c r="G9" s="8"/>
      <c r="H9" s="9"/>
      <c r="I9" s="7" t="s">
        <v>16</v>
      </c>
    </row>
    <row r="10" spans="2:9" ht="19.5">
      <c r="B10" s="5" t="s">
        <v>17</v>
      </c>
      <c r="C10" s="6">
        <f>SUM(C4:C9)</f>
        <v>307.50999999999993</v>
      </c>
      <c r="D10" s="7">
        <v>1</v>
      </c>
      <c r="E10" s="16">
        <f>ROUNDUP(H10/120.08,-2)</f>
        <v>6600</v>
      </c>
      <c r="F10" s="17"/>
      <c r="G10" s="18"/>
      <c r="H10" s="9">
        <f>SUM(H4:H9)</f>
        <v>788700</v>
      </c>
      <c r="I10" s="7" t="s">
        <v>18</v>
      </c>
    </row>
    <row r="11" spans="2:9" ht="19.5">
      <c r="B11" s="2"/>
      <c r="C11" s="2"/>
      <c r="D11" s="2"/>
      <c r="E11" s="2"/>
      <c r="F11" s="2"/>
      <c r="G11" s="2"/>
      <c r="H11" s="14">
        <f>H10-H8</f>
        <v>182700</v>
      </c>
      <c r="I11" s="10" t="s">
        <v>19</v>
      </c>
    </row>
    <row r="12" spans="2:9" ht="19.5">
      <c r="B12" s="2"/>
      <c r="C12" s="11"/>
      <c r="D12" s="2"/>
      <c r="E12" s="2"/>
      <c r="F12" s="2"/>
      <c r="G12" s="2"/>
      <c r="H12" s="2"/>
      <c r="I12" s="2"/>
    </row>
    <row r="13" spans="2:9" ht="19.5">
      <c r="B13" s="19"/>
      <c r="C13" s="20" t="s">
        <v>2</v>
      </c>
      <c r="D13" s="20" t="s">
        <v>3</v>
      </c>
      <c r="E13" s="20" t="s">
        <v>29</v>
      </c>
      <c r="F13" s="20"/>
      <c r="G13" s="20"/>
      <c r="H13" s="20"/>
      <c r="I13" s="20"/>
    </row>
    <row r="14" spans="2:9" ht="19.5">
      <c r="B14" s="19"/>
      <c r="C14" s="20"/>
      <c r="D14" s="20"/>
      <c r="E14" s="13" t="s">
        <v>5</v>
      </c>
      <c r="F14" s="4" t="s">
        <v>6</v>
      </c>
      <c r="G14" s="4" t="s">
        <v>7</v>
      </c>
      <c r="H14" s="4" t="s">
        <v>8</v>
      </c>
      <c r="I14" s="4" t="s">
        <v>9</v>
      </c>
    </row>
    <row r="15" spans="2:9" ht="19.5">
      <c r="B15" s="5" t="s">
        <v>10</v>
      </c>
      <c r="C15" s="6">
        <f aca="true" t="shared" si="0" ref="C15:C20">C4</f>
        <v>139.48</v>
      </c>
      <c r="D15" s="7">
        <v>1</v>
      </c>
      <c r="E15" s="8">
        <f>450*0.5</f>
        <v>225</v>
      </c>
      <c r="F15" s="8">
        <f>930-450</f>
        <v>480</v>
      </c>
      <c r="G15" s="8">
        <f>SUM(E15:F15)</f>
        <v>705</v>
      </c>
      <c r="H15" s="9">
        <f>ROUNDUP(SUM(E15:F15)*C15*D15,-2)</f>
        <v>98400</v>
      </c>
      <c r="I15" s="9" t="s">
        <v>32</v>
      </c>
    </row>
    <row r="16" spans="2:9" ht="19.5">
      <c r="B16" s="5" t="s">
        <v>11</v>
      </c>
      <c r="C16" s="6">
        <f t="shared" si="0"/>
        <v>67.92</v>
      </c>
      <c r="D16" s="7">
        <v>1</v>
      </c>
      <c r="E16" s="8">
        <f>450*0.5</f>
        <v>225</v>
      </c>
      <c r="F16" s="8">
        <f>930-450</f>
        <v>480</v>
      </c>
      <c r="G16" s="8">
        <f>SUM(E16:F16)</f>
        <v>705</v>
      </c>
      <c r="H16" s="9">
        <f>ROUNDUP(SUM(E16:F16)*C16*D16,-2)</f>
        <v>47900</v>
      </c>
      <c r="I16" s="9" t="s">
        <v>32</v>
      </c>
    </row>
    <row r="17" spans="2:9" ht="19.5">
      <c r="B17" s="5" t="s">
        <v>12</v>
      </c>
      <c r="C17" s="6">
        <f t="shared" si="0"/>
        <v>65.41</v>
      </c>
      <c r="D17" s="7">
        <v>1</v>
      </c>
      <c r="E17" s="8">
        <f>450*0.5</f>
        <v>225</v>
      </c>
      <c r="F17" s="8">
        <v>430</v>
      </c>
      <c r="G17" s="8">
        <f>SUM(E17:F17)</f>
        <v>655</v>
      </c>
      <c r="H17" s="9">
        <f>ROUNDUP(SUM(E17:F17)*C17*D17,-2)</f>
        <v>42900</v>
      </c>
      <c r="I17" s="9" t="s">
        <v>32</v>
      </c>
    </row>
    <row r="18" spans="2:9" ht="19.5">
      <c r="B18" s="5" t="s">
        <v>13</v>
      </c>
      <c r="C18" s="6">
        <f t="shared" si="0"/>
        <v>2.48</v>
      </c>
      <c r="D18" s="7">
        <v>1</v>
      </c>
      <c r="E18" s="8"/>
      <c r="F18" s="8"/>
      <c r="G18" s="8"/>
      <c r="H18" s="9"/>
      <c r="I18" s="7" t="s">
        <v>41</v>
      </c>
    </row>
    <row r="19" spans="2:9" ht="19.5">
      <c r="B19" s="5" t="s">
        <v>14</v>
      </c>
      <c r="C19" s="6">
        <f t="shared" si="0"/>
        <v>28.709999999999994</v>
      </c>
      <c r="D19" s="7">
        <v>17</v>
      </c>
      <c r="E19" s="8">
        <f>G19-F19</f>
        <v>20000</v>
      </c>
      <c r="F19" s="8">
        <v>4700</v>
      </c>
      <c r="G19" s="8">
        <v>24700</v>
      </c>
      <c r="H19" s="9">
        <f>ROUND(SUM(G19*C19),-3)</f>
        <v>709000</v>
      </c>
      <c r="I19" s="7" t="s">
        <v>31</v>
      </c>
    </row>
    <row r="20" spans="2:9" ht="19.5">
      <c r="B20" s="5" t="s">
        <v>15</v>
      </c>
      <c r="C20" s="6">
        <f t="shared" si="0"/>
        <v>3.51</v>
      </c>
      <c r="D20" s="7">
        <v>2</v>
      </c>
      <c r="E20" s="8"/>
      <c r="F20" s="8"/>
      <c r="G20" s="8"/>
      <c r="H20" s="9"/>
      <c r="I20" s="7" t="s">
        <v>16</v>
      </c>
    </row>
    <row r="21" spans="2:9" ht="19.5">
      <c r="B21" s="5" t="s">
        <v>17</v>
      </c>
      <c r="C21" s="6">
        <f>SUM(C15:C20)</f>
        <v>307.50999999999993</v>
      </c>
      <c r="D21" s="7">
        <v>1</v>
      </c>
      <c r="E21" s="16">
        <f>ROUNDUP(H21/120.08,-2)</f>
        <v>7500</v>
      </c>
      <c r="F21" s="17"/>
      <c r="G21" s="18"/>
      <c r="H21" s="9">
        <f>SUM(H15:H20)</f>
        <v>898200</v>
      </c>
      <c r="I21" s="7" t="s">
        <v>18</v>
      </c>
    </row>
    <row r="22" spans="2:9" ht="19.5">
      <c r="B22" s="2"/>
      <c r="C22" s="2"/>
      <c r="D22" s="2"/>
      <c r="E22" s="2"/>
      <c r="F22" s="2"/>
      <c r="G22" s="2"/>
      <c r="H22" s="2"/>
      <c r="I22" s="10" t="s">
        <v>19</v>
      </c>
    </row>
    <row r="23" spans="2:9" ht="19.5">
      <c r="B23" s="2"/>
      <c r="C23" s="2"/>
      <c r="D23" s="2"/>
      <c r="E23" s="2"/>
      <c r="F23" s="2"/>
      <c r="G23" s="2"/>
      <c r="H23" s="2"/>
      <c r="I23" s="2"/>
    </row>
    <row r="24" spans="2:9" ht="19.5">
      <c r="B24" s="19"/>
      <c r="C24" s="20" t="s">
        <v>2</v>
      </c>
      <c r="D24" s="20" t="s">
        <v>3</v>
      </c>
      <c r="E24" s="20" t="s">
        <v>1</v>
      </c>
      <c r="F24" s="20"/>
      <c r="G24" s="20"/>
      <c r="H24" s="20"/>
      <c r="I24" s="20"/>
    </row>
    <row r="25" spans="2:9" ht="19.5">
      <c r="B25" s="19"/>
      <c r="C25" s="20"/>
      <c r="D25" s="20"/>
      <c r="E25" s="13" t="s">
        <v>5</v>
      </c>
      <c r="F25" s="4" t="s">
        <v>6</v>
      </c>
      <c r="G25" s="4" t="s">
        <v>7</v>
      </c>
      <c r="H25" s="4" t="s">
        <v>8</v>
      </c>
      <c r="I25" s="4" t="s">
        <v>9</v>
      </c>
    </row>
    <row r="26" spans="2:9" ht="19.5">
      <c r="B26" s="5" t="s">
        <v>10</v>
      </c>
      <c r="C26" s="6">
        <f aca="true" t="shared" si="1" ref="C26:C31">C15</f>
        <v>139.48</v>
      </c>
      <c r="D26" s="7">
        <v>1</v>
      </c>
      <c r="E26" s="8">
        <f aca="true" t="shared" si="2" ref="E26:F28">E15-E4</f>
        <v>58.5</v>
      </c>
      <c r="F26" s="8">
        <f t="shared" si="2"/>
        <v>0</v>
      </c>
      <c r="G26" s="8">
        <f>SUM(E26:F26)</f>
        <v>58.5</v>
      </c>
      <c r="H26" s="9">
        <f>H15-H4</f>
        <v>8200</v>
      </c>
      <c r="I26" s="9" t="s">
        <v>61</v>
      </c>
    </row>
    <row r="27" spans="2:9" ht="19.5">
      <c r="B27" s="5" t="s">
        <v>11</v>
      </c>
      <c r="C27" s="6">
        <f t="shared" si="1"/>
        <v>67.92</v>
      </c>
      <c r="D27" s="7">
        <v>1</v>
      </c>
      <c r="E27" s="8">
        <f t="shared" si="2"/>
        <v>-27.00000000000003</v>
      </c>
      <c r="F27" s="8">
        <f t="shared" si="2"/>
        <v>0</v>
      </c>
      <c r="G27" s="8">
        <f>SUM(E27:F27)</f>
        <v>-27.00000000000003</v>
      </c>
      <c r="H27" s="9">
        <f>H16-H5</f>
        <v>-1900</v>
      </c>
      <c r="I27" s="9" t="s">
        <v>62</v>
      </c>
    </row>
    <row r="28" spans="2:9" ht="19.5">
      <c r="B28" s="5" t="s">
        <v>12</v>
      </c>
      <c r="C28" s="6">
        <f t="shared" si="1"/>
        <v>65.41</v>
      </c>
      <c r="D28" s="7">
        <v>1</v>
      </c>
      <c r="E28" s="8">
        <f t="shared" si="2"/>
        <v>2.3809523809523796</v>
      </c>
      <c r="F28" s="8">
        <f t="shared" si="2"/>
        <v>0</v>
      </c>
      <c r="G28" s="8">
        <f>SUM(E28:F28)</f>
        <v>2.3809523809523796</v>
      </c>
      <c r="H28" s="9">
        <f>H17-H6</f>
        <v>200</v>
      </c>
      <c r="I28" s="9" t="s">
        <v>63</v>
      </c>
    </row>
    <row r="29" spans="2:9" ht="19.5">
      <c r="B29" s="5" t="s">
        <v>13</v>
      </c>
      <c r="C29" s="6">
        <f t="shared" si="1"/>
        <v>2.48</v>
      </c>
      <c r="D29" s="7">
        <v>1</v>
      </c>
      <c r="E29" s="8"/>
      <c r="F29" s="8"/>
      <c r="G29" s="8"/>
      <c r="H29" s="9"/>
      <c r="I29" s="7" t="s">
        <v>16</v>
      </c>
    </row>
    <row r="30" spans="2:9" ht="18" customHeight="1">
      <c r="B30" s="5" t="s">
        <v>14</v>
      </c>
      <c r="C30" s="6">
        <f t="shared" si="1"/>
        <v>28.709999999999994</v>
      </c>
      <c r="D30" s="7">
        <f>D19</f>
        <v>17</v>
      </c>
      <c r="E30" s="8">
        <f>E19-E8</f>
        <v>3600</v>
      </c>
      <c r="F30" s="8">
        <f>F19-F8</f>
        <v>0</v>
      </c>
      <c r="G30" s="8">
        <f>SUM(E30:F30)</f>
        <v>3600</v>
      </c>
      <c r="H30" s="9">
        <f>H19-H8</f>
        <v>103000</v>
      </c>
      <c r="I30" s="7" t="s">
        <v>16</v>
      </c>
    </row>
    <row r="31" spans="2:9" ht="19.5">
      <c r="B31" s="5" t="s">
        <v>15</v>
      </c>
      <c r="C31" s="6">
        <f t="shared" si="1"/>
        <v>3.51</v>
      </c>
      <c r="D31" s="7">
        <v>2</v>
      </c>
      <c r="E31" s="8"/>
      <c r="F31" s="8"/>
      <c r="G31" s="8"/>
      <c r="H31" s="9"/>
      <c r="I31" s="7" t="s">
        <v>16</v>
      </c>
    </row>
    <row r="32" spans="2:9" ht="19.5">
      <c r="B32" s="5" t="s">
        <v>17</v>
      </c>
      <c r="C32" s="6">
        <f>SUM(C26:C31)</f>
        <v>307.50999999999993</v>
      </c>
      <c r="D32" s="7">
        <v>1</v>
      </c>
      <c r="E32" s="16">
        <f>ROUNDUP(H32/120.08,-1)</f>
        <v>920</v>
      </c>
      <c r="F32" s="17"/>
      <c r="G32" s="18"/>
      <c r="H32" s="9">
        <f>SUM(H26:H31)</f>
        <v>109500</v>
      </c>
      <c r="I32" s="7" t="s">
        <v>16</v>
      </c>
    </row>
    <row r="33" spans="2:9" ht="19.5">
      <c r="B33" s="2"/>
      <c r="C33" s="2"/>
      <c r="D33" s="2"/>
      <c r="E33" s="2"/>
      <c r="F33" s="2"/>
      <c r="G33" s="2"/>
      <c r="H33" s="2"/>
      <c r="I33" s="10" t="s">
        <v>19</v>
      </c>
    </row>
    <row r="34" spans="2:9" ht="19.5">
      <c r="B34" s="2"/>
      <c r="C34" s="11"/>
      <c r="D34" s="2"/>
      <c r="E34" s="2"/>
      <c r="F34" s="2"/>
      <c r="G34" s="2"/>
      <c r="H34" s="2"/>
      <c r="I34" s="12" t="s">
        <v>25</v>
      </c>
    </row>
    <row r="35" spans="2:9" ht="19.5">
      <c r="B35" s="2"/>
      <c r="C35" s="11"/>
      <c r="D35" s="2"/>
      <c r="E35" s="2"/>
      <c r="F35" s="2"/>
      <c r="G35" s="2"/>
      <c r="H35" s="2"/>
      <c r="I35" s="10" t="s">
        <v>27</v>
      </c>
    </row>
  </sheetData>
  <sheetProtection/>
  <mergeCells count="15">
    <mergeCell ref="B2:B3"/>
    <mergeCell ref="C2:C3"/>
    <mergeCell ref="D2:D3"/>
    <mergeCell ref="E2:I2"/>
    <mergeCell ref="E10:G10"/>
    <mergeCell ref="B13:B14"/>
    <mergeCell ref="C13:C14"/>
    <mergeCell ref="D13:D14"/>
    <mergeCell ref="E13:I13"/>
    <mergeCell ref="E21:G21"/>
    <mergeCell ref="B24:B25"/>
    <mergeCell ref="C24:C25"/>
    <mergeCell ref="D24:D25"/>
    <mergeCell ref="E24:I24"/>
    <mergeCell ref="E32:G32"/>
  </mergeCells>
  <printOptions/>
  <pageMargins left="0.7" right="0.7" top="0.75" bottom="0.75" header="0.3" footer="0.3"/>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B1:I35"/>
  <sheetViews>
    <sheetView showGridLines="0" tabSelected="1" zoomScalePageLayoutView="0" workbookViewId="0" topLeftCell="A1">
      <selection activeCell="I31" sqref="I31"/>
    </sheetView>
  </sheetViews>
  <sheetFormatPr defaultColWidth="9.140625" defaultRowHeight="15"/>
  <cols>
    <col min="1" max="1" width="2.421875" style="0" customWidth="1"/>
    <col min="2" max="2" width="8.140625" style="0" customWidth="1"/>
    <col min="3" max="3" width="12.28125" style="1" customWidth="1"/>
    <col min="4" max="4" width="4.421875" style="0" customWidth="1"/>
    <col min="5" max="8" width="16.7109375" style="0" customWidth="1"/>
    <col min="9" max="9" width="57.421875" style="0" customWidth="1"/>
  </cols>
  <sheetData>
    <row r="1" spans="2:9" ht="19.5">
      <c r="B1" s="2" t="s">
        <v>28</v>
      </c>
      <c r="C1" s="2"/>
      <c r="D1" s="2"/>
      <c r="E1" s="2"/>
      <c r="F1" s="2"/>
      <c r="G1" s="2"/>
      <c r="H1" s="2"/>
      <c r="I1" s="2"/>
    </row>
    <row r="2" spans="2:9" ht="19.5">
      <c r="B2" s="19"/>
      <c r="C2" s="20" t="s">
        <v>2</v>
      </c>
      <c r="D2" s="20" t="s">
        <v>3</v>
      </c>
      <c r="E2" s="20" t="s">
        <v>4</v>
      </c>
      <c r="F2" s="20"/>
      <c r="G2" s="20"/>
      <c r="H2" s="20"/>
      <c r="I2" s="20"/>
    </row>
    <row r="3" spans="2:9" ht="19.5">
      <c r="B3" s="19"/>
      <c r="C3" s="20"/>
      <c r="D3" s="20"/>
      <c r="E3" s="3" t="s">
        <v>5</v>
      </c>
      <c r="F3" s="4" t="s">
        <v>6</v>
      </c>
      <c r="G3" s="4" t="s">
        <v>7</v>
      </c>
      <c r="H3" s="4" t="s">
        <v>8</v>
      </c>
      <c r="I3" s="4" t="s">
        <v>9</v>
      </c>
    </row>
    <row r="4" spans="2:9" ht="19.5">
      <c r="B4" s="5" t="s">
        <v>10</v>
      </c>
      <c r="C4" s="6">
        <v>139.48</v>
      </c>
      <c r="D4" s="7">
        <v>1</v>
      </c>
      <c r="E4" s="8">
        <f>450*0.37</f>
        <v>166.5</v>
      </c>
      <c r="F4" s="8">
        <f>930-450</f>
        <v>480</v>
      </c>
      <c r="G4" s="8">
        <f>SUM(E4:F4)</f>
        <v>646.5</v>
      </c>
      <c r="H4" s="9">
        <f>ROUNDUP(SUM(E4:F4)*C4*D4,-2)</f>
        <v>90200</v>
      </c>
      <c r="I4" s="9" t="s">
        <v>34</v>
      </c>
    </row>
    <row r="5" spans="2:9" ht="19.5">
      <c r="B5" s="5" t="s">
        <v>11</v>
      </c>
      <c r="C5" s="6">
        <v>67.92</v>
      </c>
      <c r="D5" s="7">
        <v>1</v>
      </c>
      <c r="E5" s="8">
        <f>450*0.56</f>
        <v>252.00000000000003</v>
      </c>
      <c r="F5" s="8">
        <f>930-450</f>
        <v>480</v>
      </c>
      <c r="G5" s="8">
        <f>SUM(E5:F5)</f>
        <v>732</v>
      </c>
      <c r="H5" s="9">
        <f>ROUNDUP(SUM(E5:F5)*C5*D5,-2)</f>
        <v>49800</v>
      </c>
      <c r="I5" s="9" t="s">
        <v>33</v>
      </c>
    </row>
    <row r="6" spans="2:9" ht="19.5">
      <c r="B6" s="5" t="s">
        <v>12</v>
      </c>
      <c r="C6" s="6">
        <v>65.41</v>
      </c>
      <c r="D6" s="7">
        <v>1</v>
      </c>
      <c r="E6" s="8">
        <f>550/42*17</f>
        <v>222.61904761904762</v>
      </c>
      <c r="F6" s="8">
        <v>430</v>
      </c>
      <c r="G6" s="8">
        <f>SUM(E6:F6)</f>
        <v>652.6190476190476</v>
      </c>
      <c r="H6" s="9">
        <f>ROUNDUP(SUM(E6:F6)*C6*D6,-2)</f>
        <v>42700</v>
      </c>
      <c r="I6" s="9" t="s">
        <v>30</v>
      </c>
    </row>
    <row r="7" spans="2:9" ht="19.5">
      <c r="B7" s="5" t="s">
        <v>13</v>
      </c>
      <c r="C7" s="6">
        <v>2.48</v>
      </c>
      <c r="D7" s="7">
        <v>1</v>
      </c>
      <c r="E7" s="8">
        <v>0</v>
      </c>
      <c r="F7" s="8">
        <v>0</v>
      </c>
      <c r="G7" s="8">
        <v>0</v>
      </c>
      <c r="H7" s="9">
        <v>0</v>
      </c>
      <c r="I7" s="7" t="s">
        <v>41</v>
      </c>
    </row>
    <row r="8" spans="2:9" ht="19.5" customHeight="1">
      <c r="B8" s="5" t="s">
        <v>14</v>
      </c>
      <c r="C8" s="6">
        <v>28.709999999999994</v>
      </c>
      <c r="D8" s="7">
        <v>17</v>
      </c>
      <c r="E8" s="8">
        <f>G8-F8</f>
        <v>16400</v>
      </c>
      <c r="F8" s="8">
        <v>4700</v>
      </c>
      <c r="G8" s="8">
        <v>21100</v>
      </c>
      <c r="H8" s="9">
        <f>ROUND(SUM(G8*C8),-3)</f>
        <v>606000</v>
      </c>
      <c r="I8" s="15" t="s">
        <v>40</v>
      </c>
    </row>
    <row r="9" spans="2:9" ht="19.5">
      <c r="B9" s="5" t="s">
        <v>15</v>
      </c>
      <c r="C9" s="6">
        <v>3.51</v>
      </c>
      <c r="D9" s="7">
        <v>2</v>
      </c>
      <c r="E9" s="8"/>
      <c r="F9" s="8"/>
      <c r="G9" s="8"/>
      <c r="H9" s="9"/>
      <c r="I9" s="7" t="s">
        <v>16</v>
      </c>
    </row>
    <row r="10" spans="2:9" ht="19.5">
      <c r="B10" s="5" t="s">
        <v>17</v>
      </c>
      <c r="C10" s="6">
        <f>SUM(C4:C9)</f>
        <v>307.50999999999993</v>
      </c>
      <c r="D10" s="7">
        <v>1</v>
      </c>
      <c r="E10" s="16">
        <f>ROUNDUP(H10/120.08,-2)</f>
        <v>6600</v>
      </c>
      <c r="F10" s="17"/>
      <c r="G10" s="18"/>
      <c r="H10" s="9">
        <f>SUM(H4:H9)</f>
        <v>788700</v>
      </c>
      <c r="I10" s="7" t="s">
        <v>18</v>
      </c>
    </row>
    <row r="11" spans="2:9" ht="19.5">
      <c r="B11" s="2"/>
      <c r="C11" s="2"/>
      <c r="D11" s="2"/>
      <c r="E11" s="2"/>
      <c r="F11" s="2"/>
      <c r="G11" s="2"/>
      <c r="H11" s="14"/>
      <c r="I11" s="10" t="s">
        <v>38</v>
      </c>
    </row>
    <row r="12" spans="2:9" ht="19.5">
      <c r="B12" s="2"/>
      <c r="C12" s="11"/>
      <c r="D12" s="2"/>
      <c r="E12" s="2"/>
      <c r="F12" s="2"/>
      <c r="G12" s="2"/>
      <c r="H12" s="2"/>
      <c r="I12" s="2"/>
    </row>
    <row r="13" spans="2:9" ht="19.5">
      <c r="B13" s="19"/>
      <c r="C13" s="20" t="s">
        <v>2</v>
      </c>
      <c r="D13" s="20" t="s">
        <v>3</v>
      </c>
      <c r="E13" s="20" t="s">
        <v>20</v>
      </c>
      <c r="F13" s="20"/>
      <c r="G13" s="20"/>
      <c r="H13" s="20"/>
      <c r="I13" s="20"/>
    </row>
    <row r="14" spans="2:9" ht="19.5">
      <c r="B14" s="19"/>
      <c r="C14" s="20"/>
      <c r="D14" s="20"/>
      <c r="E14" s="3" t="s">
        <v>5</v>
      </c>
      <c r="F14" s="4" t="s">
        <v>6</v>
      </c>
      <c r="G14" s="4" t="s">
        <v>7</v>
      </c>
      <c r="H14" s="4" t="s">
        <v>8</v>
      </c>
      <c r="I14" s="4" t="s">
        <v>9</v>
      </c>
    </row>
    <row r="15" spans="2:9" ht="19.5">
      <c r="B15" s="5" t="s">
        <v>10</v>
      </c>
      <c r="C15" s="6">
        <f aca="true" t="shared" si="0" ref="C15:C20">C4</f>
        <v>139.48</v>
      </c>
      <c r="D15" s="7">
        <v>1</v>
      </c>
      <c r="E15" s="8">
        <v>1000</v>
      </c>
      <c r="F15" s="8">
        <f>930-450</f>
        <v>480</v>
      </c>
      <c r="G15" s="8">
        <f>SUM(E15:F15)</f>
        <v>1480</v>
      </c>
      <c r="H15" s="9">
        <f>ROUNDUP(SUM(E15:F15)*C15*D15,-2)</f>
        <v>206500</v>
      </c>
      <c r="I15" s="9" t="s">
        <v>21</v>
      </c>
    </row>
    <row r="16" spans="2:9" ht="19.5">
      <c r="B16" s="5" t="s">
        <v>11</v>
      </c>
      <c r="C16" s="6">
        <f t="shared" si="0"/>
        <v>67.92</v>
      </c>
      <c r="D16" s="7">
        <v>1</v>
      </c>
      <c r="E16" s="8">
        <v>1630</v>
      </c>
      <c r="F16" s="8">
        <f>1480-1000</f>
        <v>480</v>
      </c>
      <c r="G16" s="8">
        <f>SUM(E16:F16)</f>
        <v>2110</v>
      </c>
      <c r="H16" s="9">
        <f>ROUNDUP(SUM(E16:F16)*C16*D16,-2)</f>
        <v>143400</v>
      </c>
      <c r="I16" s="9" t="s">
        <v>22</v>
      </c>
    </row>
    <row r="17" spans="2:9" ht="19.5">
      <c r="B17" s="5" t="s">
        <v>12</v>
      </c>
      <c r="C17" s="6">
        <f t="shared" si="0"/>
        <v>65.41</v>
      </c>
      <c r="D17" s="7">
        <v>1</v>
      </c>
      <c r="E17" s="8">
        <v>1000</v>
      </c>
      <c r="F17" s="8">
        <v>480</v>
      </c>
      <c r="G17" s="8">
        <f>SUM(E17:F17)</f>
        <v>1480</v>
      </c>
      <c r="H17" s="9">
        <f>ROUNDUP(SUM(E17:F17)*C17*D17,-2)</f>
        <v>96900</v>
      </c>
      <c r="I17" s="9" t="s">
        <v>21</v>
      </c>
    </row>
    <row r="18" spans="2:9" ht="19.5">
      <c r="B18" s="5" t="s">
        <v>13</v>
      </c>
      <c r="C18" s="6">
        <f t="shared" si="0"/>
        <v>2.48</v>
      </c>
      <c r="D18" s="7">
        <v>1</v>
      </c>
      <c r="E18" s="8">
        <f>4300/(0.91*1.82)</f>
        <v>2596.3047941069917</v>
      </c>
      <c r="F18" s="8">
        <f>2750-2330</f>
        <v>420</v>
      </c>
      <c r="G18" s="8">
        <f>SUM(E18:F18)</f>
        <v>3016.3047941069917</v>
      </c>
      <c r="H18" s="9">
        <f>ROUNDUP(SUM(E18:F18)*C18*D18,-2)</f>
        <v>7500</v>
      </c>
      <c r="I18" s="9" t="s">
        <v>23</v>
      </c>
    </row>
    <row r="19" spans="2:9" ht="19.5">
      <c r="B19" s="5" t="s">
        <v>14</v>
      </c>
      <c r="C19" s="6">
        <f t="shared" si="0"/>
        <v>28.709999999999994</v>
      </c>
      <c r="D19" s="7">
        <v>17</v>
      </c>
      <c r="E19" s="8">
        <f>G19-F19</f>
        <v>20000</v>
      </c>
      <c r="F19" s="8">
        <v>4700</v>
      </c>
      <c r="G19" s="8">
        <v>24700</v>
      </c>
      <c r="H19" s="9">
        <f>ROUND(SUM(G19*C19),-3)</f>
        <v>709000</v>
      </c>
      <c r="I19" s="7" t="s">
        <v>31</v>
      </c>
    </row>
    <row r="20" spans="2:9" ht="19.5">
      <c r="B20" s="5" t="s">
        <v>15</v>
      </c>
      <c r="C20" s="6">
        <f t="shared" si="0"/>
        <v>3.51</v>
      </c>
      <c r="D20" s="7">
        <v>2</v>
      </c>
      <c r="E20" s="8"/>
      <c r="F20" s="8"/>
      <c r="G20" s="8"/>
      <c r="H20" s="9"/>
      <c r="I20" s="7" t="s">
        <v>16</v>
      </c>
    </row>
    <row r="21" spans="2:9" ht="19.5">
      <c r="B21" s="5" t="s">
        <v>17</v>
      </c>
      <c r="C21" s="6">
        <f>SUM(C15:C20)</f>
        <v>307.50999999999993</v>
      </c>
      <c r="D21" s="7">
        <v>1</v>
      </c>
      <c r="E21" s="16">
        <f>ROUNDUP(H21/120.08,-2)</f>
        <v>9700</v>
      </c>
      <c r="F21" s="17"/>
      <c r="G21" s="18"/>
      <c r="H21" s="9">
        <f>SUM(H15:H20)</f>
        <v>1163300</v>
      </c>
      <c r="I21" s="7" t="s">
        <v>18</v>
      </c>
    </row>
    <row r="22" spans="2:9" ht="19.5">
      <c r="B22" s="2"/>
      <c r="C22" s="2"/>
      <c r="D22" s="2"/>
      <c r="E22" s="2"/>
      <c r="F22" s="2"/>
      <c r="G22" s="2"/>
      <c r="H22" s="2"/>
      <c r="I22" s="10" t="s">
        <v>39</v>
      </c>
    </row>
    <row r="23" spans="2:9" ht="19.5">
      <c r="B23" s="2"/>
      <c r="C23" s="2"/>
      <c r="D23" s="2"/>
      <c r="E23" s="2"/>
      <c r="F23" s="2"/>
      <c r="G23" s="2"/>
      <c r="H23" s="2"/>
      <c r="I23" s="2"/>
    </row>
    <row r="24" spans="2:9" ht="19.5">
      <c r="B24" s="19"/>
      <c r="C24" s="20" t="s">
        <v>2</v>
      </c>
      <c r="D24" s="20" t="s">
        <v>3</v>
      </c>
      <c r="E24" s="20" t="s">
        <v>24</v>
      </c>
      <c r="F24" s="20"/>
      <c r="G24" s="20"/>
      <c r="H24" s="20"/>
      <c r="I24" s="20"/>
    </row>
    <row r="25" spans="2:9" ht="19.5">
      <c r="B25" s="19"/>
      <c r="C25" s="20"/>
      <c r="D25" s="20"/>
      <c r="E25" s="3" t="s">
        <v>5</v>
      </c>
      <c r="F25" s="4" t="s">
        <v>6</v>
      </c>
      <c r="G25" s="4" t="s">
        <v>26</v>
      </c>
      <c r="H25" s="4" t="s">
        <v>8</v>
      </c>
      <c r="I25" s="4" t="s">
        <v>9</v>
      </c>
    </row>
    <row r="26" spans="2:9" ht="19.5">
      <c r="B26" s="5" t="s">
        <v>10</v>
      </c>
      <c r="C26" s="6">
        <f aca="true" t="shared" si="1" ref="C26:C31">C15</f>
        <v>139.48</v>
      </c>
      <c r="D26" s="7">
        <v>1</v>
      </c>
      <c r="E26" s="8">
        <f aca="true" t="shared" si="2" ref="E26:F30">E15-E4</f>
        <v>833.5</v>
      </c>
      <c r="F26" s="8">
        <f t="shared" si="2"/>
        <v>0</v>
      </c>
      <c r="G26" s="8">
        <f>SUM(E26:F26)</f>
        <v>833.5</v>
      </c>
      <c r="H26" s="9">
        <f>H15-H4</f>
        <v>116300</v>
      </c>
      <c r="I26" s="9" t="s">
        <v>56</v>
      </c>
    </row>
    <row r="27" spans="2:9" ht="19.5">
      <c r="B27" s="5" t="s">
        <v>11</v>
      </c>
      <c r="C27" s="6">
        <f t="shared" si="1"/>
        <v>67.92</v>
      </c>
      <c r="D27" s="7">
        <v>1</v>
      </c>
      <c r="E27" s="8">
        <f t="shared" si="2"/>
        <v>1378</v>
      </c>
      <c r="F27" s="8">
        <f t="shared" si="2"/>
        <v>0</v>
      </c>
      <c r="G27" s="8">
        <f>SUM(E27:F27)</f>
        <v>1378</v>
      </c>
      <c r="H27" s="9">
        <f>H16-H5</f>
        <v>93600</v>
      </c>
      <c r="I27" s="9" t="s">
        <v>57</v>
      </c>
    </row>
    <row r="28" spans="2:9" ht="19.5">
      <c r="B28" s="5" t="s">
        <v>12</v>
      </c>
      <c r="C28" s="6">
        <f t="shared" si="1"/>
        <v>65.41</v>
      </c>
      <c r="D28" s="7">
        <v>1</v>
      </c>
      <c r="E28" s="8">
        <f t="shared" si="2"/>
        <v>777.3809523809524</v>
      </c>
      <c r="F28" s="8">
        <f t="shared" si="2"/>
        <v>50</v>
      </c>
      <c r="G28" s="8">
        <f>SUM(E28:F28)</f>
        <v>827.3809523809524</v>
      </c>
      <c r="H28" s="9">
        <f>H17-H6</f>
        <v>54200</v>
      </c>
      <c r="I28" s="9" t="s">
        <v>58</v>
      </c>
    </row>
    <row r="29" spans="2:9" ht="19.5">
      <c r="B29" s="5" t="s">
        <v>13</v>
      </c>
      <c r="C29" s="6">
        <f t="shared" si="1"/>
        <v>2.48</v>
      </c>
      <c r="D29" s="7">
        <v>1</v>
      </c>
      <c r="E29" s="8">
        <f t="shared" si="2"/>
        <v>2596.3047941069917</v>
      </c>
      <c r="F29" s="8">
        <f t="shared" si="2"/>
        <v>420</v>
      </c>
      <c r="G29" s="8">
        <f>SUM(E29:F29)</f>
        <v>3016.3047941069917</v>
      </c>
      <c r="H29" s="9">
        <f>H18-H7</f>
        <v>7500</v>
      </c>
      <c r="I29" s="9" t="s">
        <v>48</v>
      </c>
    </row>
    <row r="30" spans="2:9" ht="18" customHeight="1">
      <c r="B30" s="5" t="s">
        <v>14</v>
      </c>
      <c r="C30" s="6">
        <f t="shared" si="1"/>
        <v>28.709999999999994</v>
      </c>
      <c r="D30" s="7">
        <f>D19</f>
        <v>17</v>
      </c>
      <c r="E30" s="8">
        <f t="shared" si="2"/>
        <v>3600</v>
      </c>
      <c r="F30" s="8">
        <f t="shared" si="2"/>
        <v>0</v>
      </c>
      <c r="G30" s="8">
        <f>SUM(E30:F30)</f>
        <v>3600</v>
      </c>
      <c r="H30" s="9">
        <f>H19-H8</f>
        <v>103000</v>
      </c>
      <c r="I30" s="7" t="s">
        <v>49</v>
      </c>
    </row>
    <row r="31" spans="2:9" ht="19.5">
      <c r="B31" s="5" t="s">
        <v>15</v>
      </c>
      <c r="C31" s="6">
        <f t="shared" si="1"/>
        <v>3.51</v>
      </c>
      <c r="D31" s="7">
        <v>2</v>
      </c>
      <c r="E31" s="8"/>
      <c r="F31" s="8"/>
      <c r="G31" s="8"/>
      <c r="H31" s="9"/>
      <c r="I31" s="7" t="s">
        <v>16</v>
      </c>
    </row>
    <row r="32" spans="2:9" ht="19.5">
      <c r="B32" s="5" t="s">
        <v>17</v>
      </c>
      <c r="C32" s="6">
        <f>SUM(C26:C31)</f>
        <v>307.50999999999993</v>
      </c>
      <c r="D32" s="7">
        <v>1</v>
      </c>
      <c r="E32" s="16">
        <f>ROUNDUP(H32/120.08,-1)</f>
        <v>3120</v>
      </c>
      <c r="F32" s="17"/>
      <c r="G32" s="18"/>
      <c r="H32" s="9">
        <f>SUM(H26:H31)</f>
        <v>374600</v>
      </c>
      <c r="I32" s="7" t="s">
        <v>18</v>
      </c>
    </row>
    <row r="33" spans="2:9" ht="19.5">
      <c r="B33" s="2"/>
      <c r="C33" s="2"/>
      <c r="D33" s="2"/>
      <c r="E33" s="2"/>
      <c r="F33" s="2"/>
      <c r="G33" s="2"/>
      <c r="H33" s="2"/>
      <c r="I33" s="10" t="s">
        <v>19</v>
      </c>
    </row>
    <row r="34" spans="2:9" ht="19.5">
      <c r="B34" s="2"/>
      <c r="C34" s="11"/>
      <c r="D34" s="2"/>
      <c r="E34" s="2"/>
      <c r="F34" s="2"/>
      <c r="G34" s="2"/>
      <c r="H34" s="2"/>
      <c r="I34" s="12" t="s">
        <v>25</v>
      </c>
    </row>
    <row r="35" spans="2:9" ht="19.5">
      <c r="B35" s="2"/>
      <c r="C35" s="11"/>
      <c r="D35" s="2"/>
      <c r="E35" s="2"/>
      <c r="F35" s="2"/>
      <c r="G35" s="2"/>
      <c r="H35" s="2"/>
      <c r="I35" s="10" t="s">
        <v>27</v>
      </c>
    </row>
  </sheetData>
  <sheetProtection/>
  <mergeCells count="15">
    <mergeCell ref="B24:B25"/>
    <mergeCell ref="C24:C25"/>
    <mergeCell ref="D24:D25"/>
    <mergeCell ref="E24:I24"/>
    <mergeCell ref="E32:G32"/>
    <mergeCell ref="E21:G21"/>
    <mergeCell ref="B2:B3"/>
    <mergeCell ref="C2:C3"/>
    <mergeCell ref="D2:D3"/>
    <mergeCell ref="E2:I2"/>
    <mergeCell ref="E10:G10"/>
    <mergeCell ref="B13:B14"/>
    <mergeCell ref="C13:C14"/>
    <mergeCell ref="D13:D14"/>
    <mergeCell ref="E13:I13"/>
  </mergeCells>
  <printOptions/>
  <pageMargins left="0.7" right="0.7" top="0.75" bottom="0.75" header="0.3" footer="0.3"/>
  <pageSetup fitToHeight="1"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B1:I35"/>
  <sheetViews>
    <sheetView showGridLines="0" zoomScalePageLayoutView="0" workbookViewId="0" topLeftCell="A1">
      <selection activeCell="I31" sqref="I31"/>
    </sheetView>
  </sheetViews>
  <sheetFormatPr defaultColWidth="9.140625" defaultRowHeight="15"/>
  <cols>
    <col min="1" max="1" width="2.421875" style="0" customWidth="1"/>
    <col min="2" max="2" width="8.140625" style="0" customWidth="1"/>
    <col min="3" max="3" width="12.28125" style="1" customWidth="1"/>
    <col min="4" max="4" width="4.421875" style="0" customWidth="1"/>
    <col min="5" max="8" width="16.7109375" style="0" customWidth="1"/>
    <col min="9" max="9" width="57.421875" style="0" customWidth="1"/>
  </cols>
  <sheetData>
    <row r="1" spans="2:9" ht="19.5">
      <c r="B1" s="2" t="s">
        <v>28</v>
      </c>
      <c r="C1" s="2"/>
      <c r="D1" s="2"/>
      <c r="E1" s="2"/>
      <c r="F1" s="2"/>
      <c r="G1" s="2"/>
      <c r="H1" s="2"/>
      <c r="I1" s="2"/>
    </row>
    <row r="2" spans="2:9" ht="19.5">
      <c r="B2" s="19"/>
      <c r="C2" s="20" t="s">
        <v>2</v>
      </c>
      <c r="D2" s="20" t="s">
        <v>3</v>
      </c>
      <c r="E2" s="20" t="s">
        <v>0</v>
      </c>
      <c r="F2" s="20"/>
      <c r="G2" s="20"/>
      <c r="H2" s="20"/>
      <c r="I2" s="20"/>
    </row>
    <row r="3" spans="2:9" ht="19.5">
      <c r="B3" s="19"/>
      <c r="C3" s="20"/>
      <c r="D3" s="20"/>
      <c r="E3" s="13" t="s">
        <v>5</v>
      </c>
      <c r="F3" s="4" t="s">
        <v>6</v>
      </c>
      <c r="G3" s="4" t="s">
        <v>7</v>
      </c>
      <c r="H3" s="4" t="s">
        <v>8</v>
      </c>
      <c r="I3" s="4" t="s">
        <v>9</v>
      </c>
    </row>
    <row r="4" spans="2:9" ht="19.5">
      <c r="B4" s="5" t="s">
        <v>10</v>
      </c>
      <c r="C4" s="6">
        <v>139.48</v>
      </c>
      <c r="D4" s="7">
        <v>1</v>
      </c>
      <c r="E4" s="8">
        <f>450*0.37</f>
        <v>166.5</v>
      </c>
      <c r="F4" s="8">
        <f>930-450</f>
        <v>480</v>
      </c>
      <c r="G4" s="8">
        <f>SUM(E4:F4)</f>
        <v>646.5</v>
      </c>
      <c r="H4" s="9">
        <f>ROUNDUP(SUM(E4:F4)*C4*D4,-2)</f>
        <v>90200</v>
      </c>
      <c r="I4" s="9" t="s">
        <v>34</v>
      </c>
    </row>
    <row r="5" spans="2:9" ht="19.5">
      <c r="B5" s="5" t="s">
        <v>11</v>
      </c>
      <c r="C5" s="6">
        <v>67.92</v>
      </c>
      <c r="D5" s="7">
        <v>1</v>
      </c>
      <c r="E5" s="8">
        <f>450*0.56</f>
        <v>252.00000000000003</v>
      </c>
      <c r="F5" s="8">
        <f>930-450</f>
        <v>480</v>
      </c>
      <c r="G5" s="8">
        <f>SUM(E5:F5)</f>
        <v>732</v>
      </c>
      <c r="H5" s="9">
        <f>ROUNDUP(SUM(E5:F5)*C5*D5,-2)</f>
        <v>49800</v>
      </c>
      <c r="I5" s="9" t="s">
        <v>33</v>
      </c>
    </row>
    <row r="6" spans="2:9" ht="19.5">
      <c r="B6" s="5" t="s">
        <v>12</v>
      </c>
      <c r="C6" s="6">
        <v>65.41</v>
      </c>
      <c r="D6" s="7">
        <v>1</v>
      </c>
      <c r="E6" s="8">
        <f>550/42*17</f>
        <v>222.61904761904762</v>
      </c>
      <c r="F6" s="8">
        <v>430</v>
      </c>
      <c r="G6" s="8">
        <f>SUM(E6:F6)</f>
        <v>652.6190476190476</v>
      </c>
      <c r="H6" s="9">
        <f>ROUNDUP(SUM(E6:F6)*C6*D6,-2)</f>
        <v>42700</v>
      </c>
      <c r="I6" s="9" t="s">
        <v>30</v>
      </c>
    </row>
    <row r="7" spans="2:9" ht="19.5">
      <c r="B7" s="5" t="s">
        <v>13</v>
      </c>
      <c r="C7" s="6">
        <v>2.48</v>
      </c>
      <c r="D7" s="7">
        <v>1</v>
      </c>
      <c r="E7" s="8">
        <v>0</v>
      </c>
      <c r="F7" s="8">
        <v>0</v>
      </c>
      <c r="G7" s="8">
        <v>0</v>
      </c>
      <c r="H7" s="9">
        <v>0</v>
      </c>
      <c r="I7" s="7" t="s">
        <v>41</v>
      </c>
    </row>
    <row r="8" spans="2:9" ht="19.5" customHeight="1">
      <c r="B8" s="5" t="s">
        <v>14</v>
      </c>
      <c r="C8" s="6">
        <v>28.709999999999994</v>
      </c>
      <c r="D8" s="7">
        <v>17</v>
      </c>
      <c r="E8" s="8">
        <f>G8-F8</f>
        <v>16400</v>
      </c>
      <c r="F8" s="8">
        <v>4700</v>
      </c>
      <c r="G8" s="8">
        <v>21100</v>
      </c>
      <c r="H8" s="9">
        <f>ROUND(SUM(G8*C8),-3)</f>
        <v>606000</v>
      </c>
      <c r="I8" s="15" t="s">
        <v>40</v>
      </c>
    </row>
    <row r="9" spans="2:9" ht="19.5">
      <c r="B9" s="5" t="s">
        <v>15</v>
      </c>
      <c r="C9" s="6">
        <v>3.51</v>
      </c>
      <c r="D9" s="7">
        <v>2</v>
      </c>
      <c r="E9" s="8"/>
      <c r="F9" s="8"/>
      <c r="G9" s="8"/>
      <c r="H9" s="9"/>
      <c r="I9" s="7" t="s">
        <v>64</v>
      </c>
    </row>
    <row r="10" spans="2:9" ht="19.5">
      <c r="B10" s="5" t="s">
        <v>17</v>
      </c>
      <c r="C10" s="6">
        <f>SUM(C4:C9)</f>
        <v>307.50999999999993</v>
      </c>
      <c r="D10" s="7">
        <v>1</v>
      </c>
      <c r="E10" s="16">
        <f>ROUNDUP(H10/120.08,-2)</f>
        <v>6600</v>
      </c>
      <c r="F10" s="17"/>
      <c r="G10" s="18"/>
      <c r="H10" s="9">
        <f>SUM(H4:H9)</f>
        <v>788700</v>
      </c>
      <c r="I10" s="7" t="s">
        <v>18</v>
      </c>
    </row>
    <row r="11" spans="2:9" ht="19.5">
      <c r="B11" s="2"/>
      <c r="C11" s="2"/>
      <c r="D11" s="2"/>
      <c r="E11" s="2"/>
      <c r="F11" s="2"/>
      <c r="G11" s="2"/>
      <c r="H11" s="14"/>
      <c r="I11" s="10" t="s">
        <v>38</v>
      </c>
    </row>
    <row r="12" spans="2:9" ht="19.5">
      <c r="B12" s="2"/>
      <c r="C12" s="11"/>
      <c r="D12" s="2"/>
      <c r="E12" s="2"/>
      <c r="F12" s="2"/>
      <c r="G12" s="2"/>
      <c r="H12" s="14"/>
      <c r="I12" s="2"/>
    </row>
    <row r="13" spans="2:9" ht="19.5">
      <c r="B13" s="19"/>
      <c r="C13" s="20" t="s">
        <v>2</v>
      </c>
      <c r="D13" s="20" t="s">
        <v>3</v>
      </c>
      <c r="E13" s="20" t="s">
        <v>47</v>
      </c>
      <c r="F13" s="20"/>
      <c r="G13" s="20"/>
      <c r="H13" s="20"/>
      <c r="I13" s="20"/>
    </row>
    <row r="14" spans="2:9" ht="19.5">
      <c r="B14" s="19"/>
      <c r="C14" s="20"/>
      <c r="D14" s="20"/>
      <c r="E14" s="13" t="s">
        <v>5</v>
      </c>
      <c r="F14" s="4" t="s">
        <v>6</v>
      </c>
      <c r="G14" s="4" t="s">
        <v>7</v>
      </c>
      <c r="H14" s="4" t="s">
        <v>8</v>
      </c>
      <c r="I14" s="4" t="s">
        <v>9</v>
      </c>
    </row>
    <row r="15" spans="2:9" ht="19.5">
      <c r="B15" s="5" t="s">
        <v>10</v>
      </c>
      <c r="C15" s="6">
        <f aca="true" t="shared" si="0" ref="C15:C20">C4</f>
        <v>139.48</v>
      </c>
      <c r="D15" s="7">
        <v>1</v>
      </c>
      <c r="E15" s="8">
        <v>1000</v>
      </c>
      <c r="F15" s="8">
        <f>930-450</f>
        <v>480</v>
      </c>
      <c r="G15" s="8">
        <f>SUM(E15:F15)</f>
        <v>1480</v>
      </c>
      <c r="H15" s="9">
        <f>ROUNDUP(SUM(E15:F15)*C15*D15,-2)</f>
        <v>206500</v>
      </c>
      <c r="I15" s="9" t="s">
        <v>35</v>
      </c>
    </row>
    <row r="16" spans="2:9" ht="19.5">
      <c r="B16" s="5" t="s">
        <v>11</v>
      </c>
      <c r="C16" s="6">
        <f t="shared" si="0"/>
        <v>67.92</v>
      </c>
      <c r="D16" s="7">
        <v>1</v>
      </c>
      <c r="E16" s="8">
        <v>1630</v>
      </c>
      <c r="F16" s="8">
        <f>1480-1000</f>
        <v>480</v>
      </c>
      <c r="G16" s="8">
        <f>SUM(E16:F16)</f>
        <v>2110</v>
      </c>
      <c r="H16" s="9">
        <f>ROUNDUP(SUM(E16:F16)*C16*D16,-2)</f>
        <v>143400</v>
      </c>
      <c r="I16" s="9" t="s">
        <v>36</v>
      </c>
    </row>
    <row r="17" spans="2:9" ht="19.5">
      <c r="B17" s="5" t="s">
        <v>12</v>
      </c>
      <c r="C17" s="6">
        <f t="shared" si="0"/>
        <v>65.41</v>
      </c>
      <c r="D17" s="7">
        <v>1</v>
      </c>
      <c r="E17" s="8">
        <v>2680</v>
      </c>
      <c r="F17" s="8">
        <f>G17-E17</f>
        <v>420</v>
      </c>
      <c r="G17" s="8">
        <v>3100</v>
      </c>
      <c r="H17" s="9">
        <f>ROUNDUP(SUM(E17:F17)*C17*D17,-2)</f>
        <v>202800</v>
      </c>
      <c r="I17" s="9" t="s">
        <v>44</v>
      </c>
    </row>
    <row r="18" spans="2:9" ht="19.5">
      <c r="B18" s="5" t="s">
        <v>13</v>
      </c>
      <c r="C18" s="6">
        <f t="shared" si="0"/>
        <v>2.48</v>
      </c>
      <c r="D18" s="7">
        <v>1</v>
      </c>
      <c r="E18" s="8">
        <v>2310</v>
      </c>
      <c r="F18" s="8">
        <v>420</v>
      </c>
      <c r="G18" s="8">
        <f>SUM(E18:F18)</f>
        <v>2730</v>
      </c>
      <c r="H18" s="9">
        <f>ROUNDUP(SUM(E18:F18)*C18*D18,-2)</f>
        <v>6800</v>
      </c>
      <c r="I18" s="9" t="s">
        <v>37</v>
      </c>
    </row>
    <row r="19" spans="2:9" ht="19.5" customHeight="1">
      <c r="B19" s="5" t="s">
        <v>14</v>
      </c>
      <c r="C19" s="6">
        <f t="shared" si="0"/>
        <v>28.709999999999994</v>
      </c>
      <c r="D19" s="7">
        <v>17</v>
      </c>
      <c r="E19" s="8">
        <f>G19-F19</f>
        <v>29370</v>
      </c>
      <c r="F19" s="8">
        <v>4630</v>
      </c>
      <c r="G19" s="8">
        <v>34000</v>
      </c>
      <c r="H19" s="9">
        <f>ROUNDUP(G19*C19,-2)</f>
        <v>976200</v>
      </c>
      <c r="I19" s="7" t="s">
        <v>42</v>
      </c>
    </row>
    <row r="20" spans="2:9" ht="19.5">
      <c r="B20" s="5" t="s">
        <v>15</v>
      </c>
      <c r="C20" s="6">
        <f t="shared" si="0"/>
        <v>3.51</v>
      </c>
      <c r="D20" s="7">
        <v>2</v>
      </c>
      <c r="E20" s="8"/>
      <c r="F20" s="8"/>
      <c r="G20" s="8"/>
      <c r="H20" s="9"/>
      <c r="I20" s="7" t="s">
        <v>64</v>
      </c>
    </row>
    <row r="21" spans="2:9" ht="19.5">
      <c r="B21" s="5" t="s">
        <v>17</v>
      </c>
      <c r="C21" s="6">
        <f>SUM(C15:C20)</f>
        <v>307.50999999999993</v>
      </c>
      <c r="D21" s="7">
        <v>1</v>
      </c>
      <c r="E21" s="16">
        <f>ROUNDUP(H21/120.08,-2)</f>
        <v>12800</v>
      </c>
      <c r="F21" s="17"/>
      <c r="G21" s="18"/>
      <c r="H21" s="9">
        <f>SUM(H15:H20)</f>
        <v>1535700</v>
      </c>
      <c r="I21" s="7" t="s">
        <v>18</v>
      </c>
    </row>
    <row r="22" spans="2:9" ht="19.5">
      <c r="B22" s="2"/>
      <c r="C22" s="2"/>
      <c r="D22" s="2"/>
      <c r="E22" s="2"/>
      <c r="F22" s="2"/>
      <c r="G22" s="2"/>
      <c r="H22" s="2"/>
      <c r="I22" s="10" t="s">
        <v>19</v>
      </c>
    </row>
    <row r="23" spans="2:9" ht="19.5">
      <c r="B23" s="2"/>
      <c r="C23" s="2"/>
      <c r="D23" s="2"/>
      <c r="E23" s="2"/>
      <c r="F23" s="2"/>
      <c r="G23" s="2"/>
      <c r="H23" s="2"/>
      <c r="I23" s="2"/>
    </row>
    <row r="24" spans="2:9" ht="19.5">
      <c r="B24" s="19"/>
      <c r="C24" s="20" t="s">
        <v>2</v>
      </c>
      <c r="D24" s="20" t="s">
        <v>3</v>
      </c>
      <c r="E24" s="20" t="s">
        <v>1</v>
      </c>
      <c r="F24" s="20"/>
      <c r="G24" s="20"/>
      <c r="H24" s="20"/>
      <c r="I24" s="20"/>
    </row>
    <row r="25" spans="2:9" ht="19.5">
      <c r="B25" s="19"/>
      <c r="C25" s="20"/>
      <c r="D25" s="20"/>
      <c r="E25" s="13" t="s">
        <v>5</v>
      </c>
      <c r="F25" s="4" t="s">
        <v>6</v>
      </c>
      <c r="G25" s="4" t="s">
        <v>7</v>
      </c>
      <c r="H25" s="4" t="s">
        <v>8</v>
      </c>
      <c r="I25" s="4" t="s">
        <v>9</v>
      </c>
    </row>
    <row r="26" spans="2:9" ht="19.5">
      <c r="B26" s="5" t="s">
        <v>10</v>
      </c>
      <c r="C26" s="6">
        <f aca="true" t="shared" si="1" ref="C26:C31">C15</f>
        <v>139.48</v>
      </c>
      <c r="D26" s="7">
        <v>1</v>
      </c>
      <c r="E26" s="8">
        <f aca="true" t="shared" si="2" ref="E26:F30">E15-E4</f>
        <v>833.5</v>
      </c>
      <c r="F26" s="8">
        <f t="shared" si="2"/>
        <v>0</v>
      </c>
      <c r="G26" s="8">
        <f>SUM(E26:F26)</f>
        <v>833.5</v>
      </c>
      <c r="H26" s="9">
        <f>H15-H4</f>
        <v>116300</v>
      </c>
      <c r="I26" s="9" t="s">
        <v>59</v>
      </c>
    </row>
    <row r="27" spans="2:9" ht="19.5">
      <c r="B27" s="5" t="s">
        <v>11</v>
      </c>
      <c r="C27" s="6">
        <f t="shared" si="1"/>
        <v>67.92</v>
      </c>
      <c r="D27" s="7">
        <v>1</v>
      </c>
      <c r="E27" s="8">
        <f t="shared" si="2"/>
        <v>1378</v>
      </c>
      <c r="F27" s="8">
        <f t="shared" si="2"/>
        <v>0</v>
      </c>
      <c r="G27" s="8">
        <f>SUM(E27:F27)</f>
        <v>1378</v>
      </c>
      <c r="H27" s="9">
        <f>H16-H5</f>
        <v>93600</v>
      </c>
      <c r="I27" s="9" t="s">
        <v>60</v>
      </c>
    </row>
    <row r="28" spans="2:9" ht="19.5">
      <c r="B28" s="5" t="s">
        <v>12</v>
      </c>
      <c r="C28" s="6">
        <f t="shared" si="1"/>
        <v>65.41</v>
      </c>
      <c r="D28" s="7">
        <v>1</v>
      </c>
      <c r="E28" s="8">
        <f t="shared" si="2"/>
        <v>2457.3809523809523</v>
      </c>
      <c r="F28" s="8">
        <f t="shared" si="2"/>
        <v>-10</v>
      </c>
      <c r="G28" s="8">
        <f>SUM(E28:F28)</f>
        <v>2447.3809523809523</v>
      </c>
      <c r="H28" s="9">
        <f>H17-H6</f>
        <v>160100</v>
      </c>
      <c r="I28" s="9" t="s">
        <v>43</v>
      </c>
    </row>
    <row r="29" spans="2:9" ht="19.5">
      <c r="B29" s="5" t="s">
        <v>13</v>
      </c>
      <c r="C29" s="6">
        <f t="shared" si="1"/>
        <v>2.48</v>
      </c>
      <c r="D29" s="7">
        <v>1</v>
      </c>
      <c r="E29" s="8">
        <f t="shared" si="2"/>
        <v>2310</v>
      </c>
      <c r="F29" s="8">
        <f t="shared" si="2"/>
        <v>420</v>
      </c>
      <c r="G29" s="8">
        <f>SUM(E29:F29)</f>
        <v>2730</v>
      </c>
      <c r="H29" s="9">
        <f>H18-H7</f>
        <v>6800</v>
      </c>
      <c r="I29" s="9" t="s">
        <v>45</v>
      </c>
    </row>
    <row r="30" spans="2:9" ht="18" customHeight="1">
      <c r="B30" s="5" t="s">
        <v>14</v>
      </c>
      <c r="C30" s="6">
        <f t="shared" si="1"/>
        <v>28.709999999999994</v>
      </c>
      <c r="D30" s="7">
        <v>0</v>
      </c>
      <c r="E30" s="8">
        <f t="shared" si="2"/>
        <v>12970</v>
      </c>
      <c r="F30" s="8">
        <f t="shared" si="2"/>
        <v>-70</v>
      </c>
      <c r="G30" s="8">
        <f>SUM(E30:F30)</f>
        <v>12900</v>
      </c>
      <c r="H30" s="9">
        <f>H19-H8</f>
        <v>370200</v>
      </c>
      <c r="I30" s="15" t="s">
        <v>46</v>
      </c>
    </row>
    <row r="31" spans="2:9" ht="19.5">
      <c r="B31" s="5" t="s">
        <v>15</v>
      </c>
      <c r="C31" s="6">
        <f t="shared" si="1"/>
        <v>3.51</v>
      </c>
      <c r="D31" s="7">
        <v>2</v>
      </c>
      <c r="E31" s="8"/>
      <c r="F31" s="8"/>
      <c r="G31" s="8"/>
      <c r="H31" s="9"/>
      <c r="I31" s="7" t="s">
        <v>64</v>
      </c>
    </row>
    <row r="32" spans="2:9" ht="19.5">
      <c r="B32" s="5" t="s">
        <v>17</v>
      </c>
      <c r="C32" s="6">
        <f>SUM(C26:C31)</f>
        <v>307.50999999999993</v>
      </c>
      <c r="D32" s="7">
        <v>1</v>
      </c>
      <c r="E32" s="16">
        <f>ROUNDUP(H32/120.08,-1)</f>
        <v>6230</v>
      </c>
      <c r="F32" s="17"/>
      <c r="G32" s="18"/>
      <c r="H32" s="9">
        <f>SUM(H26:H31)</f>
        <v>747000</v>
      </c>
      <c r="I32" s="7" t="s">
        <v>18</v>
      </c>
    </row>
    <row r="33" spans="2:9" ht="19.5">
      <c r="B33" s="2"/>
      <c r="C33" s="2"/>
      <c r="D33" s="2"/>
      <c r="E33" s="2"/>
      <c r="F33" s="2"/>
      <c r="G33" s="2"/>
      <c r="H33" s="2"/>
      <c r="I33" s="10" t="s">
        <v>19</v>
      </c>
    </row>
    <row r="34" spans="2:9" ht="19.5">
      <c r="B34" s="2"/>
      <c r="C34" s="11"/>
      <c r="D34" s="2"/>
      <c r="E34" s="2"/>
      <c r="F34" s="2"/>
      <c r="G34" s="2"/>
      <c r="H34" s="2"/>
      <c r="I34" s="12" t="s">
        <v>25</v>
      </c>
    </row>
    <row r="35" spans="2:9" ht="19.5">
      <c r="B35" s="2"/>
      <c r="C35" s="11"/>
      <c r="D35" s="2"/>
      <c r="E35" s="2"/>
      <c r="F35" s="2"/>
      <c r="G35" s="2"/>
      <c r="H35" s="2"/>
      <c r="I35" s="10" t="s">
        <v>27</v>
      </c>
    </row>
  </sheetData>
  <sheetProtection/>
  <mergeCells count="15">
    <mergeCell ref="B13:B14"/>
    <mergeCell ref="C13:C14"/>
    <mergeCell ref="D13:D14"/>
    <mergeCell ref="E13:I13"/>
    <mergeCell ref="B2:B3"/>
    <mergeCell ref="C2:C3"/>
    <mergeCell ref="D2:D3"/>
    <mergeCell ref="E2:I2"/>
    <mergeCell ref="E10:G10"/>
    <mergeCell ref="E32:G32"/>
    <mergeCell ref="E21:G21"/>
    <mergeCell ref="B24:B25"/>
    <mergeCell ref="C24:C25"/>
    <mergeCell ref="D24:D25"/>
    <mergeCell ref="E24:I24"/>
  </mergeCells>
  <printOptions/>
  <pageMargins left="0.7" right="0.7" top="0.75" bottom="0.75" header="0.3" footer="0.3"/>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digital</dc:creator>
  <cp:keywords/>
  <dc:description/>
  <cp:lastModifiedBy>digital</cp:lastModifiedBy>
  <cp:lastPrinted>2018-12-04T00:55:07Z</cp:lastPrinted>
  <dcterms:created xsi:type="dcterms:W3CDTF">2018-11-29T08:41:11Z</dcterms:created>
  <dcterms:modified xsi:type="dcterms:W3CDTF">2019-01-04T12:56:37Z</dcterms:modified>
  <cp:category/>
  <cp:version/>
  <cp:contentType/>
  <cp:contentStatus/>
</cp:coreProperties>
</file>